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micha\kDrive\Common documents\08 Marketing (AS)\12 Podcasts\"/>
    </mc:Choice>
  </mc:AlternateContent>
  <xr:revisionPtr revIDLastSave="0" documentId="13_ncr:1_{3ABB28EE-7CE8-4FF2-9BED-7FD0D1C11703}" xr6:coauthVersionLast="47" xr6:coauthVersionMax="47" xr10:uidLastSave="{00000000-0000-0000-0000-000000000000}"/>
  <bookViews>
    <workbookView xWindow="-98" yWindow="-98" windowWidth="24496" windowHeight="15675" xr2:uid="{FC25ED92-519E-430E-9934-4924897DF657}"/>
  </bookViews>
  <sheets>
    <sheet name="Start &amp; Disclaimer" sheetId="21" r:id="rId1"/>
    <sheet name="Stresstest 144_Beispiel I" sheetId="26" r:id="rId2"/>
    <sheet name="Stresstest 144_Beispiel II" sheetId="27" r:id="rId3"/>
    <sheet name="Stressest 144_Ihre Firma" sheetId="25" r:id="rId4"/>
  </sheets>
  <definedNames>
    <definedName name="solver_adj" localSheetId="3" hidden="1">'Stressest 144_Ihre Firma'!$N$19</definedName>
    <definedName name="solver_adj" localSheetId="1" hidden="1">'Stresstest 144_Beispiel I'!$N$19</definedName>
    <definedName name="solver_adj" localSheetId="2" hidden="1">'Stresstest 144_Beispiel II'!$N$19</definedName>
    <definedName name="solver_cvg" localSheetId="3" hidden="1">0.0001</definedName>
    <definedName name="solver_cvg" localSheetId="1" hidden="1">0.0001</definedName>
    <definedName name="solver_cvg" localSheetId="2" hidden="1">0.0001</definedName>
    <definedName name="solver_drv" localSheetId="3" hidden="1">1</definedName>
    <definedName name="solver_drv" localSheetId="1" hidden="1">1</definedName>
    <definedName name="solver_drv" localSheetId="2" hidden="1">1</definedName>
    <definedName name="solver_eng" localSheetId="3" hidden="1">1</definedName>
    <definedName name="solver_eng" localSheetId="1" hidden="1">1</definedName>
    <definedName name="solver_eng" localSheetId="2" hidden="1">1</definedName>
    <definedName name="solver_est" localSheetId="3" hidden="1">1</definedName>
    <definedName name="solver_est" localSheetId="1" hidden="1">1</definedName>
    <definedName name="solver_est" localSheetId="2" hidden="1">1</definedName>
    <definedName name="solver_itr" localSheetId="3" hidden="1">2147483647</definedName>
    <definedName name="solver_itr" localSheetId="1" hidden="1">2147483647</definedName>
    <definedName name="solver_itr" localSheetId="2" hidden="1">2147483647</definedName>
    <definedName name="solver_mip" localSheetId="3" hidden="1">2147483647</definedName>
    <definedName name="solver_mip" localSheetId="1" hidden="1">2147483647</definedName>
    <definedName name="solver_mip" localSheetId="2" hidden="1">2147483647</definedName>
    <definedName name="solver_mni" localSheetId="3" hidden="1">30</definedName>
    <definedName name="solver_mni" localSheetId="1" hidden="1">30</definedName>
    <definedName name="solver_mni" localSheetId="2" hidden="1">30</definedName>
    <definedName name="solver_mrt" localSheetId="3" hidden="1">0.075</definedName>
    <definedName name="solver_mrt" localSheetId="1" hidden="1">0.075</definedName>
    <definedName name="solver_mrt" localSheetId="2" hidden="1">0.075</definedName>
    <definedName name="solver_msl" localSheetId="3" hidden="1">2</definedName>
    <definedName name="solver_msl" localSheetId="1" hidden="1">2</definedName>
    <definedName name="solver_msl" localSheetId="2" hidden="1">2</definedName>
    <definedName name="solver_neg" localSheetId="3" hidden="1">1</definedName>
    <definedName name="solver_neg" localSheetId="1" hidden="1">1</definedName>
    <definedName name="solver_neg" localSheetId="2" hidden="1">1</definedName>
    <definedName name="solver_nod" localSheetId="3" hidden="1">2147483647</definedName>
    <definedName name="solver_nod" localSheetId="1" hidden="1">2147483647</definedName>
    <definedName name="solver_nod" localSheetId="2" hidden="1">2147483647</definedName>
    <definedName name="solver_num" localSheetId="3" hidden="1">0</definedName>
    <definedName name="solver_num" localSheetId="1" hidden="1">0</definedName>
    <definedName name="solver_num" localSheetId="2" hidden="1">0</definedName>
    <definedName name="solver_nwt" localSheetId="3" hidden="1">1</definedName>
    <definedName name="solver_nwt" localSheetId="1" hidden="1">1</definedName>
    <definedName name="solver_nwt" localSheetId="2" hidden="1">1</definedName>
    <definedName name="solver_opt" localSheetId="3" hidden="1">'Stressest 144_Ihre Firma'!$N$37</definedName>
    <definedName name="solver_opt" localSheetId="1" hidden="1">'Stresstest 144_Beispiel I'!$N$37</definedName>
    <definedName name="solver_opt" localSheetId="2" hidden="1">'Stresstest 144_Beispiel II'!$N$37</definedName>
    <definedName name="solver_pre" localSheetId="3" hidden="1">0.000001</definedName>
    <definedName name="solver_pre" localSheetId="1" hidden="1">0.000001</definedName>
    <definedName name="solver_pre" localSheetId="2" hidden="1">0.000001</definedName>
    <definedName name="solver_rbv" localSheetId="3" hidden="1">1</definedName>
    <definedName name="solver_rbv" localSheetId="1" hidden="1">1</definedName>
    <definedName name="solver_rbv" localSheetId="2" hidden="1">1</definedName>
    <definedName name="solver_rlx" localSheetId="3" hidden="1">2</definedName>
    <definedName name="solver_rlx" localSheetId="1" hidden="1">2</definedName>
    <definedName name="solver_rlx" localSheetId="2" hidden="1">2</definedName>
    <definedName name="solver_rsd" localSheetId="3" hidden="1">0</definedName>
    <definedName name="solver_rsd" localSheetId="1" hidden="1">0</definedName>
    <definedName name="solver_rsd" localSheetId="2" hidden="1">0</definedName>
    <definedName name="solver_scl" localSheetId="3" hidden="1">1</definedName>
    <definedName name="solver_scl" localSheetId="1" hidden="1">1</definedName>
    <definedName name="solver_scl" localSheetId="2" hidden="1">1</definedName>
    <definedName name="solver_sho" localSheetId="3" hidden="1">2</definedName>
    <definedName name="solver_sho" localSheetId="1" hidden="1">2</definedName>
    <definedName name="solver_sho" localSheetId="2" hidden="1">2</definedName>
    <definedName name="solver_ssz" localSheetId="3" hidden="1">100</definedName>
    <definedName name="solver_ssz" localSheetId="1" hidden="1">100</definedName>
    <definedName name="solver_ssz" localSheetId="2" hidden="1">100</definedName>
    <definedName name="solver_tim" localSheetId="3" hidden="1">2147483647</definedName>
    <definedName name="solver_tim" localSheetId="1" hidden="1">2147483647</definedName>
    <definedName name="solver_tim" localSheetId="2" hidden="1">2147483647</definedName>
    <definedName name="solver_tol" localSheetId="3" hidden="1">0.01</definedName>
    <definedName name="solver_tol" localSheetId="1" hidden="1">0.01</definedName>
    <definedName name="solver_tol" localSheetId="2" hidden="1">0.01</definedName>
    <definedName name="solver_typ" localSheetId="3" hidden="1">3</definedName>
    <definedName name="solver_typ" localSheetId="1" hidden="1">3</definedName>
    <definedName name="solver_typ" localSheetId="2" hidden="1">3</definedName>
    <definedName name="solver_val" localSheetId="3" hidden="1">0</definedName>
    <definedName name="solver_val" localSheetId="1" hidden="1">0</definedName>
    <definedName name="solver_val" localSheetId="2" hidden="1">0</definedName>
    <definedName name="solver_ver" localSheetId="3" hidden="1">3</definedName>
    <definedName name="solver_ver" localSheetId="1" hidden="1">3</definedName>
    <definedName name="solver_ver" localSheetId="2"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25" l="1"/>
  <c r="E16" i="26"/>
  <c r="F16" i="26" s="1"/>
  <c r="G16" i="26" s="1"/>
  <c r="H16" i="26" s="1"/>
  <c r="I16" i="26" s="1"/>
  <c r="J16" i="26" s="1"/>
  <c r="K16" i="26" s="1"/>
  <c r="L16" i="26" s="1"/>
  <c r="M16" i="26" s="1"/>
  <c r="N16" i="26" s="1"/>
  <c r="D35" i="27"/>
  <c r="E35" i="27" s="1"/>
  <c r="F35" i="27" s="1"/>
  <c r="G35" i="27" s="1"/>
  <c r="H35" i="27" s="1"/>
  <c r="I35" i="27" s="1"/>
  <c r="J35" i="27" s="1"/>
  <c r="K35" i="27" s="1"/>
  <c r="L35" i="27" s="1"/>
  <c r="M35" i="27" s="1"/>
  <c r="N35" i="27" s="1"/>
  <c r="O19" i="27"/>
  <c r="E16" i="27"/>
  <c r="F16" i="27" s="1"/>
  <c r="G16" i="27" s="1"/>
  <c r="H16" i="27" s="1"/>
  <c r="I16" i="27" s="1"/>
  <c r="J16" i="27" s="1"/>
  <c r="K16" i="27" s="1"/>
  <c r="L16" i="27" s="1"/>
  <c r="M16" i="27" s="1"/>
  <c r="N16" i="27" s="1"/>
  <c r="N13" i="27"/>
  <c r="L13" i="27" s="1"/>
  <c r="F13" i="27"/>
  <c r="E13" i="27"/>
  <c r="E11" i="27"/>
  <c r="F11" i="27" s="1"/>
  <c r="G11" i="27" s="1"/>
  <c r="H11" i="27" s="1"/>
  <c r="I11" i="27" s="1"/>
  <c r="J11" i="27" s="1"/>
  <c r="K11" i="27" s="1"/>
  <c r="L11" i="27" s="1"/>
  <c r="M11" i="27" s="1"/>
  <c r="N11" i="27" s="1"/>
  <c r="O11" i="27" s="1"/>
  <c r="E9" i="27"/>
  <c r="F9" i="27" s="1"/>
  <c r="G9" i="27" s="1"/>
  <c r="H9" i="27" s="1"/>
  <c r="I9" i="27" s="1"/>
  <c r="J9" i="27" s="1"/>
  <c r="K9" i="27" s="1"/>
  <c r="L9" i="27" s="1"/>
  <c r="M9" i="27" s="1"/>
  <c r="N9" i="27" s="1"/>
  <c r="O9" i="27" s="1"/>
  <c r="E8" i="27"/>
  <c r="F8" i="27" s="1"/>
  <c r="G8" i="27" s="1"/>
  <c r="H8" i="27" s="1"/>
  <c r="I8" i="27" s="1"/>
  <c r="J8" i="27" s="1"/>
  <c r="K8" i="27" s="1"/>
  <c r="L8" i="27" s="1"/>
  <c r="M8" i="27" s="1"/>
  <c r="N8" i="27" s="1"/>
  <c r="O8" i="27" s="1"/>
  <c r="D7" i="27"/>
  <c r="D10" i="27" s="1"/>
  <c r="D12" i="27" s="1"/>
  <c r="D15" i="27" s="1"/>
  <c r="D17" i="27" s="1"/>
  <c r="E6" i="27"/>
  <c r="F6" i="27" s="1"/>
  <c r="G6" i="27" s="1"/>
  <c r="H6" i="27" s="1"/>
  <c r="I6" i="27" s="1"/>
  <c r="N5" i="27"/>
  <c r="O5" i="27" s="1"/>
  <c r="M5" i="27"/>
  <c r="L5" i="27"/>
  <c r="K5" i="27"/>
  <c r="J5" i="27"/>
  <c r="I5" i="27"/>
  <c r="H5" i="27"/>
  <c r="G5" i="27"/>
  <c r="F5" i="27"/>
  <c r="F7" i="27" s="1"/>
  <c r="E5" i="27"/>
  <c r="D17" i="26"/>
  <c r="D12" i="26"/>
  <c r="D11" i="26"/>
  <c r="D35" i="26"/>
  <c r="E35" i="26" s="1"/>
  <c r="F35" i="26" s="1"/>
  <c r="G35" i="26" s="1"/>
  <c r="H35" i="26" s="1"/>
  <c r="I35" i="26" s="1"/>
  <c r="J35" i="26" s="1"/>
  <c r="K35" i="26" s="1"/>
  <c r="L35" i="26" s="1"/>
  <c r="M35" i="26" s="1"/>
  <c r="N35" i="26" s="1"/>
  <c r="O19" i="26"/>
  <c r="N13" i="26"/>
  <c r="O13" i="26" s="1"/>
  <c r="E11" i="26"/>
  <c r="F11" i="26" s="1"/>
  <c r="G11" i="26" s="1"/>
  <c r="H11" i="26" s="1"/>
  <c r="I11" i="26" s="1"/>
  <c r="J11" i="26" s="1"/>
  <c r="K11" i="26" s="1"/>
  <c r="L11" i="26" s="1"/>
  <c r="M11" i="26" s="1"/>
  <c r="N11" i="26" s="1"/>
  <c r="O11" i="26" s="1"/>
  <c r="E9" i="26"/>
  <c r="F9" i="26" s="1"/>
  <c r="G9" i="26" s="1"/>
  <c r="H9" i="26" s="1"/>
  <c r="I9" i="26" s="1"/>
  <c r="J9" i="26" s="1"/>
  <c r="K9" i="26" s="1"/>
  <c r="L9" i="26" s="1"/>
  <c r="M9" i="26" s="1"/>
  <c r="N9" i="26" s="1"/>
  <c r="O9" i="26" s="1"/>
  <c r="E8" i="26"/>
  <c r="F8" i="26" s="1"/>
  <c r="G8" i="26" s="1"/>
  <c r="H8" i="26" s="1"/>
  <c r="I8" i="26" s="1"/>
  <c r="J8" i="26" s="1"/>
  <c r="K8" i="26" s="1"/>
  <c r="L8" i="26" s="1"/>
  <c r="M8" i="26" s="1"/>
  <c r="N8" i="26" s="1"/>
  <c r="O8" i="26" s="1"/>
  <c r="D7" i="26"/>
  <c r="D10" i="26" s="1"/>
  <c r="D15" i="26" s="1"/>
  <c r="E6" i="26"/>
  <c r="F6" i="26" s="1"/>
  <c r="G6" i="26" s="1"/>
  <c r="N5" i="26"/>
  <c r="O5" i="26" s="1"/>
  <c r="M5" i="26"/>
  <c r="L5" i="26"/>
  <c r="K5" i="26"/>
  <c r="J5" i="26"/>
  <c r="I5" i="26"/>
  <c r="H5" i="26"/>
  <c r="G5" i="26"/>
  <c r="F5" i="26"/>
  <c r="E5" i="26"/>
  <c r="E7" i="26" s="1"/>
  <c r="O6" i="25"/>
  <c r="O7" i="25"/>
  <c r="O5" i="25"/>
  <c r="D15" i="25"/>
  <c r="E16" i="25"/>
  <c r="F16" i="25" s="1"/>
  <c r="G16" i="25" s="1"/>
  <c r="H16" i="25" s="1"/>
  <c r="I16" i="25" s="1"/>
  <c r="J16" i="25" s="1"/>
  <c r="K16" i="25" s="1"/>
  <c r="L16" i="25" s="1"/>
  <c r="M16" i="25" s="1"/>
  <c r="N16" i="25" s="1"/>
  <c r="E6" i="25"/>
  <c r="D7" i="25"/>
  <c r="D10" i="25" s="1"/>
  <c r="D12" i="25" s="1"/>
  <c r="D35" i="25"/>
  <c r="E35" i="25" s="1"/>
  <c r="F35" i="25" s="1"/>
  <c r="O19" i="25"/>
  <c r="N13" i="25"/>
  <c r="I13" i="25" s="1"/>
  <c r="E11" i="25"/>
  <c r="F11" i="25" s="1"/>
  <c r="G11" i="25" s="1"/>
  <c r="H11" i="25" s="1"/>
  <c r="I11" i="25" s="1"/>
  <c r="J11" i="25" s="1"/>
  <c r="K11" i="25" s="1"/>
  <c r="L11" i="25" s="1"/>
  <c r="M11" i="25" s="1"/>
  <c r="N11" i="25" s="1"/>
  <c r="O11" i="25" s="1"/>
  <c r="E9" i="25"/>
  <c r="F9" i="25" s="1"/>
  <c r="G9" i="25" s="1"/>
  <c r="H9" i="25" s="1"/>
  <c r="I9" i="25" s="1"/>
  <c r="J9" i="25" s="1"/>
  <c r="K9" i="25" s="1"/>
  <c r="L9" i="25" s="1"/>
  <c r="M9" i="25" s="1"/>
  <c r="N9" i="25" s="1"/>
  <c r="O9" i="25" s="1"/>
  <c r="E8" i="25"/>
  <c r="N5" i="25"/>
  <c r="M5" i="25"/>
  <c r="L5" i="25"/>
  <c r="K5" i="25"/>
  <c r="J5" i="25"/>
  <c r="I5" i="25"/>
  <c r="H5" i="25"/>
  <c r="G5" i="25"/>
  <c r="F5" i="25"/>
  <c r="E7" i="25" l="1"/>
  <c r="E10" i="25" s="1"/>
  <c r="E12" i="25" s="1"/>
  <c r="E14" i="25" s="1"/>
  <c r="M13" i="27"/>
  <c r="F10" i="27"/>
  <c r="F12" i="27" s="1"/>
  <c r="F14" i="27" s="1"/>
  <c r="F15" i="27" s="1"/>
  <c r="F17" i="27" s="1"/>
  <c r="F36" i="27" s="1"/>
  <c r="H7" i="27"/>
  <c r="H10" i="27" s="1"/>
  <c r="G7" i="27"/>
  <c r="G10" i="27" s="1"/>
  <c r="G12" i="27" s="1"/>
  <c r="H12" i="27"/>
  <c r="I7" i="27"/>
  <c r="I10" i="27" s="1"/>
  <c r="I12" i="27" s="1"/>
  <c r="J6" i="27"/>
  <c r="D18" i="27"/>
  <c r="D36" i="27"/>
  <c r="D37" i="27" s="1"/>
  <c r="G13" i="27"/>
  <c r="H13" i="27"/>
  <c r="I13" i="27"/>
  <c r="J13" i="27"/>
  <c r="O13" i="27"/>
  <c r="E7" i="27"/>
  <c r="E10" i="27" s="1"/>
  <c r="E12" i="27" s="1"/>
  <c r="K13" i="27"/>
  <c r="J13" i="26"/>
  <c r="L13" i="26"/>
  <c r="M13" i="26"/>
  <c r="E13" i="26"/>
  <c r="F13" i="26"/>
  <c r="H13" i="26"/>
  <c r="I13" i="26"/>
  <c r="K13" i="26"/>
  <c r="E10" i="26"/>
  <c r="E12" i="26" s="1"/>
  <c r="G7" i="26"/>
  <c r="G10" i="26" s="1"/>
  <c r="G12" i="26" s="1"/>
  <c r="H6" i="26"/>
  <c r="D18" i="26"/>
  <c r="D36" i="26"/>
  <c r="D37" i="26" s="1"/>
  <c r="F7" i="26"/>
  <c r="F10" i="26" s="1"/>
  <c r="F12" i="26" s="1"/>
  <c r="G13" i="26"/>
  <c r="D17" i="25"/>
  <c r="D36" i="25" s="1"/>
  <c r="D37" i="25" s="1"/>
  <c r="F6" i="25"/>
  <c r="E13" i="25"/>
  <c r="L13" i="25"/>
  <c r="J13" i="25"/>
  <c r="K13" i="25"/>
  <c r="M13" i="25"/>
  <c r="G13" i="25"/>
  <c r="O13" i="25"/>
  <c r="F8" i="25"/>
  <c r="H13" i="25"/>
  <c r="F13" i="25"/>
  <c r="E15" i="25" l="1"/>
  <c r="E17" i="25" s="1"/>
  <c r="E36" i="25" s="1"/>
  <c r="E37" i="25" s="1"/>
  <c r="E14" i="27"/>
  <c r="E15" i="27" s="1"/>
  <c r="E17" i="27" s="1"/>
  <c r="K6" i="27"/>
  <c r="J7" i="27"/>
  <c r="J10" i="27" s="1"/>
  <c r="J12" i="27" s="1"/>
  <c r="I14" i="27"/>
  <c r="I15" i="27" s="1"/>
  <c r="I17" i="27" s="1"/>
  <c r="I36" i="27" s="1"/>
  <c r="G14" i="27"/>
  <c r="G15" i="27" s="1"/>
  <c r="G17" i="27" s="1"/>
  <c r="G36" i="27" s="1"/>
  <c r="H14" i="27"/>
  <c r="H15" i="27" s="1"/>
  <c r="H17" i="27" s="1"/>
  <c r="H36" i="27" s="1"/>
  <c r="E14" i="26"/>
  <c r="E15" i="26" s="1"/>
  <c r="E17" i="26" s="1"/>
  <c r="E36" i="26" s="1"/>
  <c r="E37" i="26" s="1"/>
  <c r="H7" i="26"/>
  <c r="H10" i="26" s="1"/>
  <c r="H12" i="26" s="1"/>
  <c r="I6" i="26"/>
  <c r="G14" i="26"/>
  <c r="G15" i="26" s="1"/>
  <c r="G17" i="26" s="1"/>
  <c r="G36" i="26" s="1"/>
  <c r="F14" i="26"/>
  <c r="F15" i="26" s="1"/>
  <c r="F17" i="26" s="1"/>
  <c r="F36" i="26" s="1"/>
  <c r="D18" i="25"/>
  <c r="G6" i="25"/>
  <c r="F7" i="25"/>
  <c r="F10" i="25" s="1"/>
  <c r="F12" i="25" s="1"/>
  <c r="F14" i="25" s="1"/>
  <c r="F15" i="25" s="1"/>
  <c r="F17" i="25" s="1"/>
  <c r="F36" i="25" s="1"/>
  <c r="G8" i="25"/>
  <c r="G35" i="25"/>
  <c r="E18" i="25" l="1"/>
  <c r="F18" i="25" s="1"/>
  <c r="F37" i="25"/>
  <c r="E36" i="27"/>
  <c r="E37" i="27" s="1"/>
  <c r="F37" i="27" s="1"/>
  <c r="G37" i="27" s="1"/>
  <c r="H37" i="27" s="1"/>
  <c r="I37" i="27" s="1"/>
  <c r="E18" i="27"/>
  <c r="F18" i="27" s="1"/>
  <c r="G18" i="27" s="1"/>
  <c r="H18" i="27" s="1"/>
  <c r="I18" i="27" s="1"/>
  <c r="L6" i="27"/>
  <c r="K7" i="27"/>
  <c r="K10" i="27" s="1"/>
  <c r="K12" i="27" s="1"/>
  <c r="J14" i="27"/>
  <c r="J15" i="27" s="1"/>
  <c r="J17" i="27" s="1"/>
  <c r="J36" i="27" s="1"/>
  <c r="E18" i="26"/>
  <c r="F18" i="26"/>
  <c r="G18" i="26" s="1"/>
  <c r="I7" i="26"/>
  <c r="I10" i="26" s="1"/>
  <c r="I12" i="26" s="1"/>
  <c r="J6" i="26"/>
  <c r="H14" i="26"/>
  <c r="H15" i="26" s="1"/>
  <c r="H17" i="26" s="1"/>
  <c r="H36" i="26" s="1"/>
  <c r="F37" i="26"/>
  <c r="G37" i="26" s="1"/>
  <c r="H6" i="25"/>
  <c r="G7" i="25"/>
  <c r="G10" i="25" s="1"/>
  <c r="G12" i="25" s="1"/>
  <c r="G14" i="25" s="1"/>
  <c r="G15" i="25" s="1"/>
  <c r="G17" i="25" s="1"/>
  <c r="G36" i="25" s="1"/>
  <c r="H8" i="25"/>
  <c r="H35" i="25"/>
  <c r="G37" i="25" l="1"/>
  <c r="M6" i="27"/>
  <c r="L7" i="27"/>
  <c r="L10" i="27" s="1"/>
  <c r="L12" i="27" s="1"/>
  <c r="K14" i="27"/>
  <c r="K15" i="27" s="1"/>
  <c r="K17" i="27" s="1"/>
  <c r="K36" i="27" s="1"/>
  <c r="J18" i="27"/>
  <c r="J37" i="27"/>
  <c r="K6" i="26"/>
  <c r="J7" i="26"/>
  <c r="J10" i="26" s="1"/>
  <c r="J12" i="26" s="1"/>
  <c r="H37" i="26"/>
  <c r="I14" i="26"/>
  <c r="I15" i="26" s="1"/>
  <c r="I17" i="26" s="1"/>
  <c r="I36" i="26" s="1"/>
  <c r="H18" i="26"/>
  <c r="I6" i="25"/>
  <c r="H7" i="25"/>
  <c r="H10" i="25" s="1"/>
  <c r="H12" i="25" s="1"/>
  <c r="H14" i="25" s="1"/>
  <c r="H15" i="25" s="1"/>
  <c r="H17" i="25" s="1"/>
  <c r="H36" i="25" s="1"/>
  <c r="G18" i="25"/>
  <c r="I8" i="25"/>
  <c r="I35" i="25"/>
  <c r="H37" i="25" l="1"/>
  <c r="K18" i="27"/>
  <c r="K37" i="27"/>
  <c r="L14" i="27"/>
  <c r="L15" i="27" s="1"/>
  <c r="L17" i="27" s="1"/>
  <c r="L36" i="27" s="1"/>
  <c r="M7" i="27"/>
  <c r="M10" i="27" s="1"/>
  <c r="M12" i="27" s="1"/>
  <c r="N6" i="27"/>
  <c r="J14" i="26"/>
  <c r="J15" i="26" s="1"/>
  <c r="J17" i="26" s="1"/>
  <c r="J36" i="26" s="1"/>
  <c r="I18" i="26"/>
  <c r="I37" i="26"/>
  <c r="L6" i="26"/>
  <c r="K7" i="26"/>
  <c r="K10" i="26" s="1"/>
  <c r="K12" i="26" s="1"/>
  <c r="J6" i="25"/>
  <c r="I7" i="25"/>
  <c r="I10" i="25" s="1"/>
  <c r="I12" i="25" s="1"/>
  <c r="I14" i="25" s="1"/>
  <c r="I15" i="25" s="1"/>
  <c r="I17" i="25" s="1"/>
  <c r="I36" i="25" s="1"/>
  <c r="H18" i="25"/>
  <c r="J35" i="25"/>
  <c r="J8" i="25"/>
  <c r="I37" i="25" l="1"/>
  <c r="M14" i="27"/>
  <c r="M15" i="27" s="1"/>
  <c r="M17" i="27" s="1"/>
  <c r="M36" i="27" s="1"/>
  <c r="L37" i="27"/>
  <c r="O6" i="27"/>
  <c r="N7" i="27"/>
  <c r="L18" i="27"/>
  <c r="J37" i="26"/>
  <c r="J18" i="26"/>
  <c r="K14" i="26"/>
  <c r="K15" i="26" s="1"/>
  <c r="K17" i="26" s="1"/>
  <c r="M6" i="26"/>
  <c r="L7" i="26"/>
  <c r="L10" i="26" s="1"/>
  <c r="L12" i="26" s="1"/>
  <c r="J7" i="25"/>
  <c r="J10" i="25" s="1"/>
  <c r="J12" i="25" s="1"/>
  <c r="J14" i="25" s="1"/>
  <c r="J15" i="25" s="1"/>
  <c r="J17" i="25" s="1"/>
  <c r="J36" i="25" s="1"/>
  <c r="J37" i="25" s="1"/>
  <c r="K6" i="25"/>
  <c r="I18" i="25"/>
  <c r="K35" i="25"/>
  <c r="K8" i="25"/>
  <c r="M18" i="27" l="1"/>
  <c r="N10" i="27"/>
  <c r="O7" i="27"/>
  <c r="M37" i="27"/>
  <c r="K36" i="26"/>
  <c r="K37" i="26" s="1"/>
  <c r="K18" i="26"/>
  <c r="L14" i="26"/>
  <c r="L15" i="26" s="1"/>
  <c r="L17" i="26" s="1"/>
  <c r="L36" i="26" s="1"/>
  <c r="N6" i="26"/>
  <c r="M7" i="26"/>
  <c r="M10" i="26" s="1"/>
  <c r="M12" i="26" s="1"/>
  <c r="L6" i="25"/>
  <c r="K7" i="25"/>
  <c r="K10" i="25" s="1"/>
  <c r="K12" i="25" s="1"/>
  <c r="K14" i="25" s="1"/>
  <c r="K15" i="25" s="1"/>
  <c r="K17" i="25" s="1"/>
  <c r="K36" i="25" s="1"/>
  <c r="K37" i="25" s="1"/>
  <c r="J18" i="25"/>
  <c r="L35" i="25"/>
  <c r="L8" i="25"/>
  <c r="N12" i="27" l="1"/>
  <c r="O10" i="27"/>
  <c r="O6" i="26"/>
  <c r="N7" i="26"/>
  <c r="L18" i="26"/>
  <c r="M14" i="26"/>
  <c r="M15" i="26" s="1"/>
  <c r="M17" i="26" s="1"/>
  <c r="M36" i="26" s="1"/>
  <c r="L37" i="26"/>
  <c r="L7" i="25"/>
  <c r="L10" i="25" s="1"/>
  <c r="L12" i="25" s="1"/>
  <c r="L14" i="25" s="1"/>
  <c r="L15" i="25" s="1"/>
  <c r="L17" i="25" s="1"/>
  <c r="L36" i="25" s="1"/>
  <c r="L37" i="25" s="1"/>
  <c r="M6" i="25"/>
  <c r="K18" i="25"/>
  <c r="M35" i="25"/>
  <c r="M8" i="25"/>
  <c r="N14" i="27" l="1"/>
  <c r="N15" i="27" s="1"/>
  <c r="N17" i="27" s="1"/>
  <c r="M37" i="26"/>
  <c r="M18" i="26"/>
  <c r="N10" i="26"/>
  <c r="O7" i="26"/>
  <c r="M7" i="25"/>
  <c r="M10" i="25" s="1"/>
  <c r="M12" i="25" s="1"/>
  <c r="M14" i="25" s="1"/>
  <c r="M15" i="25" s="1"/>
  <c r="M17" i="25" s="1"/>
  <c r="M36" i="25" s="1"/>
  <c r="M37" i="25" s="1"/>
  <c r="N6" i="25"/>
  <c r="L18" i="25"/>
  <c r="N8" i="25"/>
  <c r="N35" i="25"/>
  <c r="N36" i="27" l="1"/>
  <c r="N37" i="27" s="1"/>
  <c r="N18" i="27"/>
  <c r="O10" i="26"/>
  <c r="N12" i="26"/>
  <c r="N7" i="25"/>
  <c r="N10" i="25" s="1"/>
  <c r="N12" i="25" s="1"/>
  <c r="N14" i="25" s="1"/>
  <c r="N15" i="25" s="1"/>
  <c r="N17" i="25" s="1"/>
  <c r="N36" i="25" s="1"/>
  <c r="N37" i="25" s="1"/>
  <c r="M18" i="25"/>
  <c r="N18" i="25" s="1"/>
  <c r="O8" i="25"/>
  <c r="N14" i="26" l="1"/>
  <c r="N15" i="26" s="1"/>
  <c r="N17" i="26" s="1"/>
  <c r="O10" i="25"/>
  <c r="N36" i="26" l="1"/>
  <c r="N37" i="26" s="1"/>
  <c r="N1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Jaquet</author>
  </authors>
  <commentList>
    <comment ref="O4" authorId="0" shapeId="0" xr:uid="{2DA44452-933D-4D30-B892-407675AAD799}">
      <text>
        <r>
          <rPr>
            <sz val="9"/>
            <color indexed="81"/>
            <rFont val="Segoe UI"/>
            <family val="2"/>
          </rPr>
          <t xml:space="preserve">Durchschnittliche jährliche Wachstumsrate über 10 Jahre </t>
        </r>
      </text>
    </comment>
    <comment ref="B5" authorId="0" shapeId="0" xr:uid="{07FCE0BF-2E3B-47AA-9CDD-050E2851BFE4}">
      <text>
        <r>
          <rPr>
            <b/>
            <sz val="9"/>
            <color indexed="81"/>
            <rFont val="Segoe UI"/>
            <family val="2"/>
          </rPr>
          <t>Michael Jaquet:</t>
        </r>
        <r>
          <rPr>
            <sz val="9"/>
            <color indexed="81"/>
            <rFont val="Segoe UI"/>
            <family val="2"/>
          </rPr>
          <t xml:space="preserve">
Annahme eines stabilen Umsatzes über die Periode 2022-2031</t>
        </r>
      </text>
    </comment>
    <comment ref="B6" authorId="0" shapeId="0" xr:uid="{FF4F82D5-157A-49D7-BF44-3BF99A333DD9}">
      <text>
        <r>
          <rPr>
            <b/>
            <sz val="9"/>
            <color indexed="81"/>
            <rFont val="Segoe UI"/>
            <family val="2"/>
          </rPr>
          <t>Michael Jaquet:</t>
        </r>
        <r>
          <rPr>
            <sz val="9"/>
            <color indexed="81"/>
            <rFont val="Segoe UI"/>
            <family val="2"/>
          </rPr>
          <t xml:space="preserve">
Annahme: Durchschnittsinflation von jährlich 4% über die Periode 2022-2031 (betrifft die Kostenstruktur ausserhalb von Steuern)</t>
        </r>
      </text>
    </comment>
    <comment ref="B13" authorId="0" shapeId="0" xr:uid="{340780E2-6B4D-46D2-BBB2-0EDFC22EA2F1}">
      <text>
        <r>
          <rPr>
            <b/>
            <sz val="9"/>
            <color indexed="81"/>
            <rFont val="Segoe UI"/>
            <family val="2"/>
          </rPr>
          <t>Michael Jaquet:</t>
        </r>
        <r>
          <rPr>
            <sz val="9"/>
            <color indexed="81"/>
            <rFont val="Segoe UI"/>
            <family val="2"/>
          </rPr>
          <t xml:space="preserve">
Annahme: über die Periode 2021-2031 werden die Zinskosten um einen Faktor von x4 multipliziert (Vervierfachung ggb. 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Jaquet</author>
  </authors>
  <commentList>
    <comment ref="O4" authorId="0" shapeId="0" xr:uid="{C4E8E60B-B5AF-4D5A-B35A-5DA336095FC0}">
      <text>
        <r>
          <rPr>
            <sz val="9"/>
            <color indexed="81"/>
            <rFont val="Segoe UI"/>
            <family val="2"/>
          </rPr>
          <t xml:space="preserve">Durchschnittliche jährliche Wachstumsrate über 10 Jahre </t>
        </r>
      </text>
    </comment>
    <comment ref="B5" authorId="0" shapeId="0" xr:uid="{29F86566-1E0A-402C-AE12-A2F5027430BB}">
      <text>
        <r>
          <rPr>
            <b/>
            <sz val="9"/>
            <color indexed="81"/>
            <rFont val="Segoe UI"/>
            <family val="2"/>
          </rPr>
          <t>Michael Jaquet:</t>
        </r>
        <r>
          <rPr>
            <sz val="9"/>
            <color indexed="81"/>
            <rFont val="Segoe UI"/>
            <family val="2"/>
          </rPr>
          <t xml:space="preserve">
Annahme eines stabilen Umsatzes über die Periode 2022-2031</t>
        </r>
      </text>
    </comment>
    <comment ref="B6" authorId="0" shapeId="0" xr:uid="{7C34FD1F-D0F0-4225-B971-89B1228E5E13}">
      <text>
        <r>
          <rPr>
            <b/>
            <sz val="9"/>
            <color indexed="81"/>
            <rFont val="Segoe UI"/>
            <family val="2"/>
          </rPr>
          <t>Michael Jaquet:</t>
        </r>
        <r>
          <rPr>
            <sz val="9"/>
            <color indexed="81"/>
            <rFont val="Segoe UI"/>
            <family val="2"/>
          </rPr>
          <t xml:space="preserve">
Annahme: Durchschnittsinflation von jährlich 4% über die Periode 2022-2031 (betrifft die Kostenstruktur ausserhalb von Steuern)</t>
        </r>
      </text>
    </comment>
    <comment ref="B13" authorId="0" shapeId="0" xr:uid="{E5E32837-F35A-4E86-B5ED-276923E0B863}">
      <text>
        <r>
          <rPr>
            <b/>
            <sz val="9"/>
            <color indexed="81"/>
            <rFont val="Segoe UI"/>
            <family val="2"/>
          </rPr>
          <t>Michael Jaquet:</t>
        </r>
        <r>
          <rPr>
            <sz val="9"/>
            <color indexed="81"/>
            <rFont val="Segoe UI"/>
            <family val="2"/>
          </rPr>
          <t xml:space="preserve">
Annahme: über die Periode 2021-2031 werden die Zinskosten um einen Faktor von x4 multipliziert (Vervierfachung ggb. 2021)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Jaquet</author>
  </authors>
  <commentList>
    <comment ref="O4" authorId="0" shapeId="0" xr:uid="{3D1912BA-6702-4272-B567-CCB02339BC59}">
      <text>
        <r>
          <rPr>
            <sz val="9"/>
            <color indexed="81"/>
            <rFont val="Segoe UI"/>
            <family val="2"/>
          </rPr>
          <t xml:space="preserve">Durchschnittliche jährliche Wachstumsrate über 10 Jahre </t>
        </r>
      </text>
    </comment>
    <comment ref="B5" authorId="0" shapeId="0" xr:uid="{C2A37511-497B-490D-9909-E45AADDDDE59}">
      <text>
        <r>
          <rPr>
            <b/>
            <sz val="9"/>
            <color indexed="81"/>
            <rFont val="Segoe UI"/>
            <family val="2"/>
          </rPr>
          <t>Michael Jaquet:</t>
        </r>
        <r>
          <rPr>
            <sz val="9"/>
            <color indexed="81"/>
            <rFont val="Segoe UI"/>
            <family val="2"/>
          </rPr>
          <t xml:space="preserve">
Annahme eines stabilen Umsatzes über die Periode 2022-2031</t>
        </r>
      </text>
    </comment>
    <comment ref="B6" authorId="0" shapeId="0" xr:uid="{CC4FD680-2059-435A-870E-B92E81637039}">
      <text>
        <r>
          <rPr>
            <b/>
            <sz val="9"/>
            <color indexed="81"/>
            <rFont val="Segoe UI"/>
            <family val="2"/>
          </rPr>
          <t>Michael Jaquet:</t>
        </r>
        <r>
          <rPr>
            <sz val="9"/>
            <color indexed="81"/>
            <rFont val="Segoe UI"/>
            <family val="2"/>
          </rPr>
          <t xml:space="preserve">
Annahme: Durchschnittsinflation von jährlich 4% über die Periode 2022-2031 (betrifft die Kostenstruktur ausserhalb von Steuern)</t>
        </r>
      </text>
    </comment>
    <comment ref="B13" authorId="0" shapeId="0" xr:uid="{DFE720B3-D1CA-4879-993D-6280A8B4CA0A}">
      <text>
        <r>
          <rPr>
            <b/>
            <sz val="9"/>
            <color indexed="81"/>
            <rFont val="Segoe UI"/>
            <family val="2"/>
          </rPr>
          <t>Michael Jaquet:</t>
        </r>
        <r>
          <rPr>
            <sz val="9"/>
            <color indexed="81"/>
            <rFont val="Segoe UI"/>
            <family val="2"/>
          </rPr>
          <t xml:space="preserve">
Annahme: über die Periode 2021-2031 werden die Zinskosten um einen Faktor von x4 multipliziert (Vervierfachung ggb. 2021)</t>
        </r>
      </text>
    </comment>
  </commentList>
</comments>
</file>

<file path=xl/sharedStrings.xml><?xml version="1.0" encoding="utf-8"?>
<sst xmlns="http://schemas.openxmlformats.org/spreadsheetml/2006/main" count="113" uniqueCount="49">
  <si>
    <t>michael@debtpilot.ch</t>
  </si>
  <si>
    <t xml:space="preserve">  © 2022 Financial Risk Pilot AG</t>
  </si>
  <si>
    <t>Anleitung</t>
  </si>
  <si>
    <t>Kontakt</t>
  </si>
  <si>
    <t>Disclaimer und Nutzungsbedingungen</t>
  </si>
  <si>
    <t>Bedienungsanleitung und Nutzungsbedingungen</t>
  </si>
  <si>
    <r>
      <t xml:space="preserve">    1. Bitte geben Sie nur die </t>
    </r>
    <r>
      <rPr>
        <sz val="11"/>
        <color rgb="FF0070C0"/>
        <rFont val="Arial"/>
        <family val="2"/>
      </rPr>
      <t>blau markierten Felder/Zellen ein (insgesamt 10 Felder)</t>
    </r>
    <r>
      <rPr>
        <sz val="11"/>
        <color theme="1"/>
        <rFont val="Arial"/>
        <family val="2"/>
      </rPr>
      <t xml:space="preserve">. Beachten Sie, dass es sich bei den schwarz markierten Feldern/Zellen um Formeln handelt, die Sie </t>
    </r>
    <r>
      <rPr>
        <u/>
        <sz val="11"/>
        <color theme="1"/>
        <rFont val="Arial"/>
        <family val="2"/>
      </rPr>
      <t>nicht</t>
    </r>
    <r>
      <rPr>
        <sz val="11"/>
        <color theme="1"/>
        <rFont val="Arial"/>
        <family val="2"/>
      </rPr>
      <t xml:space="preserve"> ändern dürfen</t>
    </r>
  </si>
  <si>
    <t xml:space="preserve">    2. Auch wenn es sich um einen Aufwand-/Ausgabeposten handelt, müssen Sie kein negatives Vorzeichen vor dem betreffenden Betrag hinzufügen</t>
  </si>
  <si>
    <t xml:space="preserve">    5. Unterhalb der ersten Tabelle finden Sie eine Hilfe zur Interpretation der Ergebnisse mit dem Titel "Interpretation des Stresstests 144 für eine Erstdiagnose"</t>
  </si>
  <si>
    <t>Natel: 079 259 2094</t>
  </si>
  <si>
    <t xml:space="preserve">  Michaël Jaquet, Gründer und CEO</t>
  </si>
  <si>
    <t>Die Bedingungen für die Nutzung dieses Excel-Tools (im Folgenden "das Tool") zu Schulungszwecken sind wie folgt geregelt:
Die Financial Risk Pilot AG ("FRP") verkauft weder das Tool noch eine Kopie davon, sondern stellt es lediglich dem Institut für Finanzdienstleistungen Zug IFZ der Hochschule Luzern ("IFZ") sowie seinen Podcastzuöhrern kostenlos zur Verfügung. Wenn das IFZ oder ein*e Podcastzuhörer*in das Tool im Rahmen der eigenen Finanzplanung verwenden möchte (für ihre/seine Firma), kann sie/er dies ohne jegliche Einschränkung tun. Im Falle einer Nutzung, die über den Rahmen der IFZ-Schulungen und/oder der internen Finanzplanung eines*r Podcastzuhörer*in hinausgeht, wird das IFZ oder die/der Podcastzuhörer*in FRP und Michaël Jaquet kontaktieren, um den Umfang der Nutzung und eine mögliche Vergütung zu klären. Mit anderen Worten: das Tool oder seine Komponenten darf ohne vorherige schriftliche Zustimmung von FRP weder getrennt verwendet oder virtualisiert werden, noch an externe Nutzer oder Dritte übertragen oder auf externe Computern installiert werden. 
Da das Tool im Rahmen eines Podcastsinterviews überlassen wird und nicht Gegenstand einer besonderen Vergütung ist, behält sich FRP alle Rechte (z. B. Rechte im Rahmen der Gesetze zum Schutz des geistigen Eigentums) im Zusammenhang mit dem Tool vor.
Um das Tool nutzen zu können, muss das IFZ oder der/die Podcastzuhörer*in über eigene Lizenzen für Microsoft © oder Microsoft Excel © verfügen. Dasselbe gilt für alle Marktdaten, die in dem Tool verwendet werden könnten.</t>
  </si>
  <si>
    <t>Nettoumsatz</t>
  </si>
  <si>
    <t>Aufwand</t>
  </si>
  <si>
    <t>Bruttoergebnis</t>
  </si>
  <si>
    <t>Personalaufwand</t>
  </si>
  <si>
    <t>Übriger Sachaufwand</t>
  </si>
  <si>
    <t>EBITDA</t>
  </si>
  <si>
    <t>Abschreibungen</t>
  </si>
  <si>
    <t>EBIT</t>
  </si>
  <si>
    <t>Zinsaufwand</t>
  </si>
  <si>
    <t>Steueraufwand</t>
  </si>
  <si>
    <t>Dividende</t>
  </si>
  <si>
    <t>Verfügbarer Cashflow</t>
  </si>
  <si>
    <t>Verfügbarer Cashflow kumuliert</t>
  </si>
  <si>
    <t>Notwendige Steigerung des Nettoumsatzes</t>
  </si>
  <si>
    <t>Free Cashflow</t>
  </si>
  <si>
    <t>Free Cashflow kumuliert</t>
  </si>
  <si>
    <t>Wachstumsraten</t>
  </si>
  <si>
    <r>
      <rPr>
        <b/>
        <sz val="11"/>
        <rFont val="Arial"/>
        <family val="2"/>
      </rPr>
      <t>1</t>
    </r>
    <r>
      <rPr>
        <sz val="11"/>
        <rFont val="Arial"/>
        <family val="2"/>
      </rPr>
      <t xml:space="preserve"> bzw 100%</t>
    </r>
  </si>
  <si>
    <r>
      <rPr>
        <b/>
        <sz val="11"/>
        <rFont val="Arial"/>
        <family val="2"/>
      </rPr>
      <t>4</t>
    </r>
    <r>
      <rPr>
        <sz val="11"/>
        <rFont val="Arial"/>
        <family val="2"/>
      </rPr>
      <t xml:space="preserve"> für 4%</t>
    </r>
  </si>
  <si>
    <t xml:space="preserve">Zelle O19 berechnet automatisch die erforderliche jährliche Erhöhung (in % des Nettoumsatzes 2021). Sie können die notwendige Steigerung des Nettoumsatzes auch mittels Solver lösen. </t>
  </si>
  <si>
    <t>Jahr</t>
  </si>
  <si>
    <r>
      <t xml:space="preserve">Gewinn / </t>
    </r>
    <r>
      <rPr>
        <b/>
        <sz val="11"/>
        <color rgb="FFFF0000"/>
        <rFont val="Arial"/>
        <family val="2"/>
      </rPr>
      <t>Verlust</t>
    </r>
  </si>
  <si>
    <r>
      <rPr>
        <b/>
        <sz val="11"/>
        <color theme="1"/>
        <rFont val="Arial"/>
        <family val="2"/>
      </rPr>
      <t>Nachberechnung (Frage 3)</t>
    </r>
    <r>
      <rPr>
        <sz val="11"/>
        <color theme="1"/>
        <rFont val="Arial"/>
        <family val="2"/>
      </rPr>
      <t xml:space="preserve">: </t>
    </r>
  </si>
  <si>
    <t>Finanzielle Gesundheit Ihrer Firma (geben Sie Ihre finanziellen Parameter ein) - Test 144 für eine Erstdiagnose</t>
  </si>
  <si>
    <t>Interpretation des Tests 144 für eine Erstdiagnose</t>
  </si>
  <si>
    <r>
      <rPr>
        <b/>
        <sz val="11"/>
        <color theme="1"/>
        <rFont val="Arial"/>
        <family val="2"/>
      </rPr>
      <t xml:space="preserve">Frage 1: </t>
    </r>
    <r>
      <rPr>
        <sz val="11"/>
        <color theme="1"/>
        <rFont val="Arial"/>
        <family val="2"/>
      </rPr>
      <t>Wie viele Jahre lang kann der Nettoumsatz von 2021 den Anstieg der Betriebskosten und der Zinslast tragen ?</t>
    </r>
  </si>
  <si>
    <r>
      <rPr>
        <b/>
        <sz val="11"/>
        <color theme="1"/>
        <rFont val="Arial"/>
        <family val="2"/>
      </rPr>
      <t xml:space="preserve">Vorgehensweise: </t>
    </r>
    <r>
      <rPr>
        <sz val="11"/>
        <color theme="1"/>
        <rFont val="Arial"/>
        <family val="2"/>
      </rPr>
      <t xml:space="preserve">Die Zeile 18 zeigt Ihnen den kumulierten Free Cashflow, und ab welchem Jahr Sie von positiven/schwarzen </t>
    </r>
    <r>
      <rPr>
        <sz val="11"/>
        <color rgb="FFFF0000"/>
        <rFont val="Arial"/>
        <family val="2"/>
      </rPr>
      <t>zu roten Zahlen</t>
    </r>
    <r>
      <rPr>
        <sz val="11"/>
        <color theme="1"/>
        <rFont val="Arial"/>
        <family val="2"/>
      </rPr>
      <t xml:space="preserve"> wechseln.</t>
    </r>
  </si>
  <si>
    <r>
      <rPr>
        <b/>
        <sz val="11"/>
        <color theme="1"/>
        <rFont val="Arial"/>
        <family val="2"/>
      </rPr>
      <t xml:space="preserve">Frage 2: </t>
    </r>
    <r>
      <rPr>
        <sz val="11"/>
        <color theme="1"/>
        <rFont val="Arial"/>
        <family val="2"/>
      </rPr>
      <t>Wie hoch sind die kumulierten Verluste, die früher oder später durch einen höheren Nettoumsatz ausgeglichen werden müssen ?</t>
    </r>
  </si>
  <si>
    <r>
      <rPr>
        <b/>
        <sz val="11"/>
        <color theme="1"/>
        <rFont val="Arial"/>
        <family val="2"/>
      </rPr>
      <t xml:space="preserve">Vorgehensweise: </t>
    </r>
    <r>
      <rPr>
        <sz val="11"/>
        <color theme="1"/>
        <rFont val="Arial"/>
        <family val="2"/>
      </rPr>
      <t xml:space="preserve">Die Zahl in Zelle N19 zeigt Ihnen der kumulierte Free Cashflow für den Zeitraum 2021-2031 und wie hoch die </t>
    </r>
    <r>
      <rPr>
        <sz val="11"/>
        <color rgb="FFFF0000"/>
        <rFont val="Arial"/>
        <family val="2"/>
      </rPr>
      <t>kumulierten Verluste</t>
    </r>
    <r>
      <rPr>
        <sz val="11"/>
        <color theme="1"/>
        <rFont val="Arial"/>
        <family val="2"/>
      </rPr>
      <t xml:space="preserve"> sind (</t>
    </r>
    <r>
      <rPr>
        <sz val="11"/>
        <color rgb="FFFF0000"/>
        <rFont val="Arial"/>
        <family val="2"/>
      </rPr>
      <t>Rechteck auf rotem Hintergrund</t>
    </r>
    <r>
      <rPr>
        <sz val="11"/>
        <color theme="1"/>
        <rFont val="Arial"/>
        <family val="2"/>
      </rPr>
      <t>).</t>
    </r>
  </si>
  <si>
    <r>
      <rPr>
        <b/>
        <sz val="11"/>
        <color theme="1"/>
        <rFont val="Arial"/>
        <family val="2"/>
      </rPr>
      <t xml:space="preserve">Frage 3: </t>
    </r>
    <r>
      <rPr>
        <sz val="11"/>
        <color theme="1"/>
        <rFont val="Arial"/>
        <family val="2"/>
      </rPr>
      <t xml:space="preserve">Um diese Verluste zu vermeiden, um wie viel müsste der Umsatz im Durchschnitt jedes Jahr steigen ?    </t>
    </r>
  </si>
  <si>
    <r>
      <rPr>
        <b/>
        <sz val="11"/>
        <color theme="1"/>
        <rFont val="Arial"/>
        <family val="2"/>
      </rPr>
      <t xml:space="preserve">Vorgehensweise: </t>
    </r>
    <r>
      <rPr>
        <sz val="11"/>
        <color theme="1"/>
        <rFont val="Arial"/>
        <family val="2"/>
      </rPr>
      <t>In Zelle N19 (absoluter Betrag) können Sie den jährlichen Anstieg des Nettouumsatzes ab 2023 bestimmen, der diese Verluste ausgleicht (blaues Rechteck);</t>
    </r>
  </si>
  <si>
    <r>
      <t xml:space="preserve">    3. Geben Sie zunächst die </t>
    </r>
    <r>
      <rPr>
        <sz val="11"/>
        <color rgb="FF0070C0"/>
        <rFont val="Arial"/>
        <family val="2"/>
      </rPr>
      <t>acht Beträge in Spalte D ein (wo sich die blau gefärbten Felder/Zellen befinden)</t>
    </r>
    <r>
      <rPr>
        <sz val="11"/>
        <color theme="1"/>
        <rFont val="Arial"/>
        <family val="2"/>
      </rPr>
      <t>, die Sie aus Ihrem</t>
    </r>
    <r>
      <rPr>
        <b/>
        <sz val="11"/>
        <color theme="1"/>
        <rFont val="Arial"/>
        <family val="2"/>
      </rPr>
      <t xml:space="preserve"> Jahresbericht 2021 </t>
    </r>
    <r>
      <rPr>
        <sz val="11"/>
        <color theme="1"/>
        <rFont val="Arial"/>
        <family val="2"/>
      </rPr>
      <t>extrahieren können</t>
    </r>
  </si>
  <si>
    <r>
      <t xml:space="preserve">    4. In der Lasche "Stresstest 144_Beispiel" finden Sie ein konkretes Beispiel aus dem Jahresbericht 2021 von Geberit AG, in der Lasche "</t>
    </r>
    <r>
      <rPr>
        <b/>
        <sz val="11"/>
        <color theme="1"/>
        <rFont val="Arial"/>
        <family val="2"/>
      </rPr>
      <t>Stresstest 144_</t>
    </r>
    <r>
      <rPr>
        <b/>
        <sz val="11"/>
        <color rgb="FF0070C0"/>
        <rFont val="Arial"/>
        <family val="2"/>
      </rPr>
      <t>Ihre Firma</t>
    </r>
    <r>
      <rPr>
        <sz val="11"/>
        <color theme="1"/>
        <rFont val="Arial"/>
        <family val="2"/>
      </rPr>
      <t xml:space="preserve">" können Sie </t>
    </r>
    <r>
      <rPr>
        <sz val="11"/>
        <color rgb="FF0070C0"/>
        <rFont val="Arial"/>
        <family val="2"/>
      </rPr>
      <t>Ihre eigenen Beträge</t>
    </r>
    <r>
      <rPr>
        <sz val="11"/>
        <color theme="1"/>
        <rFont val="Arial"/>
        <family val="2"/>
      </rPr>
      <t xml:space="preserve"> </t>
    </r>
    <r>
      <rPr>
        <sz val="11"/>
        <color rgb="FF0070C0"/>
        <rFont val="Arial"/>
        <family val="2"/>
      </rPr>
      <t>eingeben</t>
    </r>
  </si>
  <si>
    <r>
      <rPr>
        <b/>
        <sz val="11"/>
        <color theme="1"/>
        <rFont val="Arial"/>
        <family val="2"/>
      </rPr>
      <t xml:space="preserve">Vorgehensweise: </t>
    </r>
    <r>
      <rPr>
        <sz val="11"/>
        <color theme="1"/>
        <rFont val="Arial"/>
        <family val="2"/>
      </rPr>
      <t xml:space="preserve">Die Zeile 18 zeigt Ihnen den kumulierten Free Cashflow, und ab welchem Jahr Sie von positiven/schwarzen </t>
    </r>
    <r>
      <rPr>
        <sz val="11"/>
        <color rgb="FFFF0000"/>
        <rFont val="Arial"/>
        <family val="2"/>
      </rPr>
      <t>zu roten Zahlen</t>
    </r>
    <r>
      <rPr>
        <sz val="11"/>
        <color theme="1"/>
        <rFont val="Arial"/>
        <family val="2"/>
      </rPr>
      <t xml:space="preserve"> wechseln. </t>
    </r>
    <r>
      <rPr>
        <b/>
        <sz val="11"/>
        <color theme="1"/>
        <rFont val="Arial"/>
        <family val="2"/>
      </rPr>
      <t>Geberit bleibt bis 2031 schwarz!</t>
    </r>
  </si>
  <si>
    <r>
      <t xml:space="preserve">Finanzielle Gesundheit der Geberit AG (in MCHF) - </t>
    </r>
    <r>
      <rPr>
        <b/>
        <sz val="12"/>
        <rFont val="Arial"/>
        <family val="2"/>
      </rPr>
      <t>Test 144 erfolgreich bestanden</t>
    </r>
  </si>
  <si>
    <r>
      <t xml:space="preserve">Finanzielle Gesundheit der Emmi Gruppe (in MCHF) - </t>
    </r>
    <r>
      <rPr>
        <b/>
        <sz val="12"/>
        <rFont val="Arial"/>
        <family val="2"/>
      </rPr>
      <t>Test 144 nicht bestanden</t>
    </r>
  </si>
  <si>
    <r>
      <rPr>
        <b/>
        <sz val="11"/>
        <color theme="1"/>
        <rFont val="Arial"/>
        <family val="2"/>
      </rPr>
      <t xml:space="preserve">Vorgehensweise: </t>
    </r>
    <r>
      <rPr>
        <sz val="11"/>
        <color theme="1"/>
        <rFont val="Arial"/>
        <family val="2"/>
      </rPr>
      <t xml:space="preserve">Die Zeile 18 zeigt Ihnen den kumulierten Free Cashflow, und ab welchem Jahr Sie von positiven/schwarzen </t>
    </r>
    <r>
      <rPr>
        <sz val="11"/>
        <color rgb="FFFF0000"/>
        <rFont val="Arial"/>
        <family val="2"/>
      </rPr>
      <t>zu roten Zahlen</t>
    </r>
    <r>
      <rPr>
        <sz val="11"/>
        <color theme="1"/>
        <rFont val="Arial"/>
        <family val="2"/>
      </rPr>
      <t xml:space="preserve"> wechseln. </t>
    </r>
    <r>
      <rPr>
        <b/>
        <sz val="11"/>
        <color theme="1"/>
        <rFont val="Arial"/>
        <family val="2"/>
      </rPr>
      <t>Emmi ist ab 2025 rot</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</si>
</sst>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 #,##0_ ;_ * \-#,##0_ ;_ * &quot;-&quot;??_ ;_ @_ "/>
    <numFmt numFmtId="165" formatCode="#,##0_ ;[Red]\-#,##0\ "/>
    <numFmt numFmtId="166" formatCode="0.0%"/>
  </numFmts>
  <fonts count="27" x14ac:knownFonts="1">
    <font>
      <sz val="11"/>
      <color theme="1"/>
      <name val="Calibri"/>
      <family val="2"/>
      <scheme val="minor"/>
    </font>
    <font>
      <sz val="11"/>
      <color theme="1"/>
      <name val="Calibri"/>
      <family val="2"/>
      <scheme val="minor"/>
    </font>
    <font>
      <sz val="11"/>
      <color theme="1"/>
      <name val="Arial"/>
      <family val="2"/>
    </font>
    <font>
      <sz val="11"/>
      <color theme="4"/>
      <name val="Arial"/>
      <family val="2"/>
    </font>
    <font>
      <b/>
      <sz val="11"/>
      <color theme="1"/>
      <name val="Arial"/>
      <family val="2"/>
    </font>
    <font>
      <sz val="11"/>
      <name val="Arial"/>
      <family val="2"/>
    </font>
    <font>
      <sz val="9"/>
      <color indexed="81"/>
      <name val="Segoe UI"/>
      <family val="2"/>
    </font>
    <font>
      <b/>
      <sz val="11"/>
      <color rgb="FF0070C0"/>
      <name val="Arial"/>
      <family val="2"/>
    </font>
    <font>
      <sz val="9"/>
      <color theme="1"/>
      <name val="Arial"/>
      <family val="2"/>
    </font>
    <font>
      <sz val="9"/>
      <color rgb="FF0070C0"/>
      <name val="Arial"/>
      <family val="2"/>
    </font>
    <font>
      <b/>
      <sz val="9"/>
      <color theme="1"/>
      <name val="Arial"/>
      <family val="2"/>
    </font>
    <font>
      <b/>
      <sz val="12"/>
      <color theme="0"/>
      <name val="Arial"/>
      <family val="2"/>
    </font>
    <font>
      <b/>
      <sz val="9"/>
      <color indexed="81"/>
      <name val="Segoe UI"/>
      <family val="2"/>
    </font>
    <font>
      <b/>
      <sz val="11"/>
      <name val="Arial"/>
      <family val="2"/>
    </font>
    <font>
      <sz val="11"/>
      <color theme="0" tint="-4.9989318521683403E-2"/>
      <name val="Arial"/>
      <family val="2"/>
    </font>
    <font>
      <sz val="11"/>
      <color rgb="FFFF0000"/>
      <name val="Arial"/>
      <family val="2"/>
    </font>
    <font>
      <sz val="11"/>
      <color rgb="FF0070C0"/>
      <name val="Arial"/>
      <family val="2"/>
    </font>
    <font>
      <u/>
      <sz val="11"/>
      <color theme="10"/>
      <name val="Calibri"/>
      <family val="2"/>
      <scheme val="minor"/>
    </font>
    <font>
      <b/>
      <sz val="24"/>
      <color theme="1"/>
      <name val="Arial"/>
      <family val="2"/>
    </font>
    <font>
      <sz val="24"/>
      <color theme="1"/>
      <name val="Arial"/>
      <family val="2"/>
    </font>
    <font>
      <b/>
      <sz val="11"/>
      <color theme="0"/>
      <name val="Arial"/>
      <family val="2"/>
    </font>
    <font>
      <u/>
      <sz val="11"/>
      <color theme="1"/>
      <name val="Arial"/>
      <family val="2"/>
    </font>
    <font>
      <i/>
      <sz val="11"/>
      <color theme="1"/>
      <name val="Arial"/>
      <family val="2"/>
    </font>
    <font>
      <sz val="8"/>
      <name val="Calibri"/>
      <family val="2"/>
      <scheme val="minor"/>
    </font>
    <font>
      <b/>
      <sz val="11"/>
      <color rgb="FFFF0000"/>
      <name val="Arial"/>
      <family val="2"/>
    </font>
    <font>
      <sz val="9"/>
      <name val="Arial"/>
      <family val="2"/>
    </font>
    <font>
      <b/>
      <sz val="12"/>
      <name val="Arial"/>
      <family val="2"/>
    </font>
  </fonts>
  <fills count="10">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rgb="FFFF9999"/>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bgColor indexed="64"/>
      </patternFill>
    </fill>
    <fill>
      <patternFill patternType="solid">
        <fgColor theme="7" tint="0.79998168889431442"/>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61">
    <xf numFmtId="0" fontId="0" fillId="0" borderId="0" xfId="0"/>
    <xf numFmtId="0" fontId="2" fillId="2" borderId="0" xfId="0" applyFont="1" applyFill="1"/>
    <xf numFmtId="9" fontId="3" fillId="2" borderId="0" xfId="0" applyNumberFormat="1" applyFont="1" applyFill="1"/>
    <xf numFmtId="0" fontId="4" fillId="2" borderId="0" xfId="0" applyFont="1" applyFill="1"/>
    <xf numFmtId="164" fontId="7" fillId="2" borderId="0" xfId="1" applyNumberFormat="1" applyFont="1" applyFill="1" applyBorder="1"/>
    <xf numFmtId="164" fontId="4" fillId="2" borderId="0" xfId="1" applyNumberFormat="1" applyFont="1" applyFill="1" applyBorder="1"/>
    <xf numFmtId="0" fontId="8" fillId="2" borderId="0" xfId="0" applyFont="1" applyFill="1" applyAlignment="1">
      <alignment horizontal="left" indent="1"/>
    </xf>
    <xf numFmtId="164" fontId="9" fillId="2" borderId="0" xfId="1" applyNumberFormat="1" applyFont="1" applyFill="1" applyBorder="1"/>
    <xf numFmtId="164" fontId="8" fillId="2" borderId="0" xfId="1" applyNumberFormat="1" applyFont="1" applyFill="1" applyBorder="1"/>
    <xf numFmtId="165" fontId="4" fillId="2" borderId="0" xfId="1" applyNumberFormat="1" applyFont="1" applyFill="1" applyBorder="1"/>
    <xf numFmtId="0" fontId="2" fillId="2" borderId="0" xfId="0" applyFont="1" applyFill="1" applyAlignment="1">
      <alignment vertical="center"/>
    </xf>
    <xf numFmtId="10" fontId="10" fillId="2" borderId="0" xfId="0" applyNumberFormat="1" applyFont="1" applyFill="1" applyAlignment="1">
      <alignment horizontal="right" vertical="center"/>
    </xf>
    <xf numFmtId="0" fontId="4" fillId="6" borderId="0" xfId="0" applyFont="1" applyFill="1"/>
    <xf numFmtId="164" fontId="13" fillId="2" borderId="0" xfId="1" applyNumberFormat="1" applyFont="1" applyFill="1" applyBorder="1"/>
    <xf numFmtId="0" fontId="4" fillId="2" borderId="1" xfId="0" applyFont="1" applyFill="1" applyBorder="1"/>
    <xf numFmtId="166" fontId="5" fillId="0" borderId="0" xfId="0" applyNumberFormat="1" applyFont="1"/>
    <xf numFmtId="164" fontId="14" fillId="2" borderId="0" xfId="1" applyNumberFormat="1" applyFont="1" applyFill="1"/>
    <xf numFmtId="0" fontId="2" fillId="2" borderId="1" xfId="0" applyFont="1" applyFill="1" applyBorder="1" applyAlignment="1">
      <alignment horizontal="right" indent="1"/>
    </xf>
    <xf numFmtId="0" fontId="2" fillId="2" borderId="0" xfId="0" quotePrefix="1" applyFont="1" applyFill="1"/>
    <xf numFmtId="166" fontId="4" fillId="5" borderId="0" xfId="2" applyNumberFormat="1" applyFont="1" applyFill="1" applyBorder="1"/>
    <xf numFmtId="0" fontId="2" fillId="2" borderId="2" xfId="0" quotePrefix="1" applyFont="1" applyFill="1" applyBorder="1"/>
    <xf numFmtId="0" fontId="2" fillId="2" borderId="3" xfId="0" applyFont="1" applyFill="1" applyBorder="1"/>
    <xf numFmtId="0" fontId="2" fillId="2" borderId="4" xfId="0" applyFont="1" applyFill="1" applyBorder="1"/>
    <xf numFmtId="164" fontId="2" fillId="2" borderId="0" xfId="0" applyNumberFormat="1" applyFont="1" applyFill="1"/>
    <xf numFmtId="164" fontId="2" fillId="2" borderId="6" xfId="0" applyNumberFormat="1" applyFont="1" applyFill="1" applyBorder="1"/>
    <xf numFmtId="165" fontId="4" fillId="4" borderId="8" xfId="1" applyNumberFormat="1" applyFont="1" applyFill="1" applyBorder="1"/>
    <xf numFmtId="0" fontId="2" fillId="2" borderId="5" xfId="0" applyFont="1" applyFill="1" applyBorder="1"/>
    <xf numFmtId="164" fontId="2" fillId="2" borderId="0" xfId="1" applyNumberFormat="1" applyFont="1" applyFill="1" applyBorder="1"/>
    <xf numFmtId="0" fontId="2" fillId="2" borderId="7" xfId="0" applyFont="1" applyFill="1" applyBorder="1"/>
    <xf numFmtId="165" fontId="2" fillId="2" borderId="1" xfId="1" applyNumberFormat="1" applyFont="1" applyFill="1" applyBorder="1"/>
    <xf numFmtId="164" fontId="5" fillId="2" borderId="0" xfId="1" applyNumberFormat="1" applyFont="1" applyFill="1" applyBorder="1"/>
    <xf numFmtId="164" fontId="2" fillId="6" borderId="0" xfId="1" applyNumberFormat="1" applyFont="1" applyFill="1" applyBorder="1"/>
    <xf numFmtId="164" fontId="2" fillId="6" borderId="6" xfId="1" applyNumberFormat="1" applyFont="1" applyFill="1" applyBorder="1"/>
    <xf numFmtId="165" fontId="7" fillId="5" borderId="0" xfId="1" applyNumberFormat="1" applyFont="1" applyFill="1" applyBorder="1"/>
    <xf numFmtId="0" fontId="17" fillId="2" borderId="0" xfId="3" applyFill="1" applyBorder="1" applyProtection="1">
      <protection locked="0"/>
    </xf>
    <xf numFmtId="0" fontId="18" fillId="7" borderId="9" xfId="0" applyFont="1" applyFill="1" applyBorder="1"/>
    <xf numFmtId="0" fontId="19" fillId="7" borderId="9" xfId="0" applyFont="1" applyFill="1" applyBorder="1"/>
    <xf numFmtId="0" fontId="2" fillId="7" borderId="9" xfId="0" applyFont="1" applyFill="1" applyBorder="1"/>
    <xf numFmtId="0" fontId="2" fillId="7" borderId="0" xfId="0" applyFont="1" applyFill="1"/>
    <xf numFmtId="0" fontId="20" fillId="8" borderId="0" xfId="0" applyFont="1" applyFill="1"/>
    <xf numFmtId="0" fontId="2" fillId="8" borderId="0" xfId="0" applyFont="1" applyFill="1"/>
    <xf numFmtId="0" fontId="2" fillId="2" borderId="1" xfId="0" applyFont="1" applyFill="1" applyBorder="1"/>
    <xf numFmtId="0" fontId="8" fillId="0" borderId="0" xfId="0" applyFont="1" applyAlignment="1">
      <alignment horizontal="left" indent="1"/>
    </xf>
    <xf numFmtId="165" fontId="4" fillId="2" borderId="1" xfId="1" applyNumberFormat="1" applyFont="1" applyFill="1" applyBorder="1"/>
    <xf numFmtId="165" fontId="4" fillId="6" borderId="0" xfId="1" applyNumberFormat="1" applyFont="1" applyFill="1" applyBorder="1"/>
    <xf numFmtId="0" fontId="4" fillId="2" borderId="10" xfId="0" applyFont="1" applyFill="1" applyBorder="1"/>
    <xf numFmtId="165" fontId="4" fillId="2" borderId="11" xfId="1" applyNumberFormat="1" applyFont="1" applyFill="1" applyBorder="1"/>
    <xf numFmtId="165" fontId="4" fillId="4" borderId="12" xfId="1" applyNumberFormat="1" applyFont="1" applyFill="1" applyBorder="1"/>
    <xf numFmtId="166" fontId="5" fillId="2" borderId="0" xfId="0" applyNumberFormat="1" applyFont="1" applyFill="1"/>
    <xf numFmtId="9" fontId="5" fillId="2" borderId="0" xfId="0" applyNumberFormat="1" applyFont="1" applyFill="1"/>
    <xf numFmtId="165" fontId="4" fillId="5" borderId="13" xfId="1" applyNumberFormat="1" applyFont="1" applyFill="1" applyBorder="1" applyAlignment="1"/>
    <xf numFmtId="164" fontId="25" fillId="2" borderId="0" xfId="1" applyNumberFormat="1" applyFont="1" applyFill="1" applyBorder="1"/>
    <xf numFmtId="10" fontId="10" fillId="7" borderId="0" xfId="0" applyNumberFormat="1" applyFont="1" applyFill="1" applyAlignment="1">
      <alignment horizontal="right" vertical="center"/>
    </xf>
    <xf numFmtId="0" fontId="4" fillId="7" borderId="0" xfId="0" applyFont="1" applyFill="1" applyAlignment="1">
      <alignment horizontal="right"/>
    </xf>
    <xf numFmtId="166" fontId="4" fillId="7" borderId="0" xfId="2" applyNumberFormat="1" applyFont="1" applyFill="1" applyBorder="1"/>
    <xf numFmtId="166" fontId="8" fillId="7" borderId="0" xfId="2" applyNumberFormat="1" applyFont="1" applyFill="1"/>
    <xf numFmtId="166" fontId="4" fillId="7" borderId="0" xfId="2" applyNumberFormat="1" applyFont="1" applyFill="1"/>
    <xf numFmtId="166" fontId="5" fillId="9" borderId="0" xfId="0" quotePrefix="1" applyNumberFormat="1" applyFont="1" applyFill="1"/>
    <xf numFmtId="0" fontId="22" fillId="2" borderId="0" xfId="0" applyFont="1" applyFill="1" applyAlignment="1">
      <alignment horizontal="left" vertical="top" wrapText="1"/>
    </xf>
    <xf numFmtId="0" fontId="22" fillId="2" borderId="0" xfId="0" applyFont="1" applyFill="1" applyAlignment="1">
      <alignment horizontal="left" vertical="top"/>
    </xf>
    <xf numFmtId="0" fontId="11" fillId="3" borderId="0" xfId="0" applyFont="1" applyFill="1" applyAlignment="1">
      <alignment horizontal="center" vertical="center"/>
    </xf>
  </cellXfs>
  <cellStyles count="4">
    <cellStyle name="Komma" xfId="1" builtinId="3"/>
    <cellStyle name="Link" xfId="3" builtinId="8"/>
    <cellStyle name="Prozent" xfId="2" builtinId="5"/>
    <cellStyle name="Standard" xfId="0" builtinId="0"/>
  </cellStyles>
  <dxfs count="0"/>
  <tableStyles count="0" defaultTableStyle="TableStyleMedium2" defaultPivotStyle="PivotStyleLight16"/>
  <colors>
    <mruColors>
      <color rgb="FF0099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chael@debtpilot.ch?subject=Formation%20ARMOUP%20et%20fichier%20Excel%20(Test%20144)" TargetMode="External"/><Relationship Id="rId1" Type="http://schemas.openxmlformats.org/officeDocument/2006/relationships/hyperlink" Target="mailto:info@debtpilot.ch?subject=Anfrage%20Profond"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DEA82-F74D-4564-AB5A-F12494F36E1B}">
  <sheetPr codeName="Sheet1">
    <tabColor rgb="FF0070C0"/>
  </sheetPr>
  <dimension ref="B2:N38"/>
  <sheetViews>
    <sheetView tabSelected="1" zoomScaleNormal="100" workbookViewId="0">
      <pane ySplit="2" topLeftCell="A3" activePane="bottomLeft" state="frozen"/>
      <selection pane="bottomLeft" activeCell="C17" sqref="C17"/>
    </sheetView>
  </sheetViews>
  <sheetFormatPr baseColWidth="10" defaultColWidth="10.86328125" defaultRowHeight="13.5" x14ac:dyDescent="0.35"/>
  <cols>
    <col min="1" max="1" width="5" style="38" customWidth="1"/>
    <col min="2" max="2" width="57.3984375" style="38" customWidth="1"/>
    <col min="3" max="16384" width="10.86328125" style="38"/>
  </cols>
  <sheetData>
    <row r="2" spans="2:14" ht="30.4" thickBot="1" x14ac:dyDescent="0.85">
      <c r="B2" s="35" t="s">
        <v>5</v>
      </c>
      <c r="C2" s="36"/>
      <c r="D2" s="36"/>
      <c r="E2" s="36"/>
      <c r="F2" s="36"/>
      <c r="G2" s="36"/>
      <c r="H2" s="37"/>
      <c r="I2" s="37"/>
      <c r="J2" s="37"/>
      <c r="K2" s="37"/>
      <c r="L2" s="37"/>
      <c r="M2" s="37"/>
      <c r="N2" s="37"/>
    </row>
    <row r="5" spans="2:14" ht="13.9" x14ac:dyDescent="0.4">
      <c r="B5" s="39" t="s">
        <v>2</v>
      </c>
      <c r="C5" s="40"/>
      <c r="D5" s="40"/>
      <c r="E5" s="40"/>
      <c r="F5" s="40"/>
      <c r="G5" s="40"/>
      <c r="H5" s="40"/>
      <c r="I5" s="40"/>
      <c r="J5" s="40"/>
      <c r="K5" s="40"/>
      <c r="L5" s="40"/>
      <c r="M5" s="40"/>
      <c r="N5" s="40"/>
    </row>
    <row r="6" spans="2:14" x14ac:dyDescent="0.35">
      <c r="B6" s="1"/>
      <c r="C6" s="1"/>
      <c r="D6" s="1"/>
      <c r="E6" s="1"/>
      <c r="F6" s="1"/>
      <c r="G6" s="1"/>
      <c r="H6" s="1"/>
      <c r="I6" s="1"/>
      <c r="J6" s="1"/>
      <c r="K6" s="1"/>
      <c r="L6" s="1"/>
      <c r="M6" s="1"/>
      <c r="N6" s="1"/>
    </row>
    <row r="7" spans="2:14" x14ac:dyDescent="0.35">
      <c r="B7" s="1" t="s">
        <v>6</v>
      </c>
      <c r="C7" s="1"/>
      <c r="D7" s="1"/>
      <c r="E7" s="1"/>
      <c r="F7" s="1"/>
      <c r="G7" s="1"/>
      <c r="H7" s="1"/>
      <c r="I7" s="1"/>
      <c r="J7" s="1"/>
      <c r="K7" s="1"/>
      <c r="L7" s="1"/>
      <c r="M7" s="1"/>
      <c r="N7" s="1"/>
    </row>
    <row r="8" spans="2:14" x14ac:dyDescent="0.35">
      <c r="B8" s="1" t="s">
        <v>7</v>
      </c>
      <c r="C8" s="1"/>
      <c r="D8" s="1"/>
      <c r="E8" s="1"/>
      <c r="F8" s="1"/>
      <c r="G8" s="1"/>
      <c r="H8" s="1"/>
      <c r="I8" s="1"/>
      <c r="J8" s="1"/>
      <c r="K8" s="1"/>
      <c r="L8" s="1"/>
      <c r="M8" s="1"/>
      <c r="N8" s="1"/>
    </row>
    <row r="9" spans="2:14" ht="13.9" x14ac:dyDescent="0.4">
      <c r="B9" s="1" t="s">
        <v>43</v>
      </c>
      <c r="C9" s="1"/>
      <c r="D9" s="1"/>
      <c r="E9" s="1"/>
      <c r="F9" s="1"/>
      <c r="G9" s="1"/>
      <c r="H9" s="1"/>
      <c r="I9" s="1"/>
      <c r="J9" s="1"/>
      <c r="K9" s="1"/>
      <c r="L9" s="1"/>
      <c r="M9" s="1"/>
      <c r="N9" s="1"/>
    </row>
    <row r="10" spans="2:14" ht="13.9" x14ac:dyDescent="0.4">
      <c r="B10" s="1" t="s">
        <v>44</v>
      </c>
      <c r="C10" s="1"/>
      <c r="D10" s="1"/>
      <c r="E10" s="1"/>
      <c r="F10" s="1"/>
      <c r="G10" s="1"/>
      <c r="H10" s="1"/>
      <c r="I10" s="1"/>
      <c r="J10" s="1"/>
      <c r="K10" s="1"/>
      <c r="L10" s="1"/>
      <c r="M10" s="1"/>
      <c r="N10" s="1"/>
    </row>
    <row r="11" spans="2:14" x14ac:dyDescent="0.35">
      <c r="B11" s="1" t="s">
        <v>8</v>
      </c>
      <c r="C11" s="1"/>
      <c r="D11" s="1"/>
      <c r="E11" s="1"/>
      <c r="F11" s="1"/>
      <c r="G11" s="1"/>
      <c r="H11" s="1"/>
      <c r="I11" s="1"/>
      <c r="J11" s="1"/>
      <c r="K11" s="1"/>
      <c r="L11" s="1"/>
      <c r="M11" s="1"/>
      <c r="N11" s="1"/>
    </row>
    <row r="12" spans="2:14" x14ac:dyDescent="0.35">
      <c r="B12" s="1"/>
      <c r="C12" s="1"/>
      <c r="D12" s="1"/>
      <c r="E12" s="1"/>
      <c r="F12" s="1"/>
      <c r="G12" s="1"/>
      <c r="H12" s="1"/>
      <c r="I12" s="1"/>
      <c r="J12" s="1"/>
      <c r="K12" s="1"/>
      <c r="L12" s="1"/>
      <c r="M12" s="1"/>
      <c r="N12" s="1"/>
    </row>
    <row r="15" spans="2:14" ht="13.9" x14ac:dyDescent="0.4">
      <c r="B15" s="39" t="s">
        <v>3</v>
      </c>
      <c r="C15" s="40"/>
      <c r="D15" s="40"/>
      <c r="E15" s="40"/>
      <c r="F15" s="40"/>
      <c r="G15" s="40"/>
      <c r="H15" s="40"/>
      <c r="I15" s="40"/>
      <c r="J15" s="40"/>
      <c r="K15" s="40"/>
      <c r="L15" s="40"/>
      <c r="M15" s="40"/>
      <c r="N15" s="40"/>
    </row>
    <row r="16" spans="2:14" x14ac:dyDescent="0.35">
      <c r="B16" s="1"/>
      <c r="C16" s="1"/>
      <c r="D16" s="1"/>
      <c r="E16" s="1"/>
      <c r="F16" s="1"/>
      <c r="G16" s="1"/>
      <c r="H16" s="1"/>
      <c r="I16" s="1"/>
      <c r="J16" s="1"/>
      <c r="K16" s="1"/>
      <c r="L16" s="1"/>
      <c r="M16" s="1"/>
      <c r="N16" s="1"/>
    </row>
    <row r="17" spans="2:14" ht="14.25" x14ac:dyDescent="0.45">
      <c r="B17" s="1" t="s">
        <v>10</v>
      </c>
      <c r="C17" s="34" t="s">
        <v>0</v>
      </c>
      <c r="D17" s="1"/>
      <c r="E17" s="1"/>
      <c r="F17" s="1" t="s">
        <v>9</v>
      </c>
      <c r="G17" s="1"/>
      <c r="H17" s="1"/>
      <c r="I17" s="1"/>
      <c r="J17" s="1"/>
      <c r="K17" s="1"/>
      <c r="L17" s="1"/>
      <c r="M17" s="1"/>
      <c r="N17" s="1"/>
    </row>
    <row r="18" spans="2:14" x14ac:dyDescent="0.35">
      <c r="B18" s="1"/>
      <c r="C18" s="1"/>
      <c r="D18" s="1"/>
      <c r="E18" s="1"/>
      <c r="F18" s="1"/>
      <c r="G18" s="1"/>
      <c r="H18" s="1"/>
      <c r="I18" s="1"/>
      <c r="J18" s="1"/>
      <c r="K18" s="1"/>
      <c r="L18" s="1"/>
      <c r="M18" s="1"/>
      <c r="N18" s="1"/>
    </row>
    <row r="21" spans="2:14" ht="13.9" x14ac:dyDescent="0.4">
      <c r="B21" s="39" t="s">
        <v>4</v>
      </c>
      <c r="C21" s="40"/>
      <c r="D21" s="40"/>
      <c r="E21" s="40"/>
      <c r="F21" s="40"/>
      <c r="G21" s="40"/>
      <c r="H21" s="40"/>
      <c r="I21" s="40"/>
      <c r="J21" s="40"/>
      <c r="K21" s="40"/>
      <c r="L21" s="40"/>
      <c r="M21" s="40"/>
      <c r="N21" s="40"/>
    </row>
    <row r="22" spans="2:14" x14ac:dyDescent="0.35">
      <c r="B22" s="1"/>
      <c r="C22" s="1"/>
      <c r="D22" s="1"/>
      <c r="E22" s="1"/>
      <c r="F22" s="1"/>
      <c r="G22" s="1"/>
      <c r="H22" s="1"/>
      <c r="I22" s="1"/>
      <c r="J22" s="1"/>
      <c r="K22" s="1"/>
      <c r="L22" s="1"/>
      <c r="M22" s="1"/>
      <c r="N22" s="1"/>
    </row>
    <row r="23" spans="2:14" x14ac:dyDescent="0.35">
      <c r="B23" s="1" t="s">
        <v>1</v>
      </c>
      <c r="C23" s="1"/>
      <c r="D23" s="1"/>
      <c r="E23" s="1"/>
      <c r="F23" s="1"/>
      <c r="G23" s="1"/>
      <c r="H23" s="1"/>
      <c r="I23" s="1"/>
      <c r="J23" s="1"/>
      <c r="K23" s="1"/>
      <c r="L23" s="1"/>
      <c r="M23" s="1"/>
      <c r="N23" s="1"/>
    </row>
    <row r="24" spans="2:14" x14ac:dyDescent="0.35">
      <c r="B24" s="41"/>
      <c r="C24" s="41"/>
      <c r="D24" s="41"/>
      <c r="E24" s="41"/>
      <c r="F24" s="41"/>
      <c r="G24" s="41"/>
      <c r="H24" s="41"/>
      <c r="I24" s="41"/>
      <c r="J24" s="41"/>
      <c r="K24" s="41"/>
      <c r="L24" s="41"/>
      <c r="M24" s="41"/>
      <c r="N24" s="41"/>
    </row>
    <row r="25" spans="2:14" x14ac:dyDescent="0.35">
      <c r="B25" s="58" t="s">
        <v>11</v>
      </c>
      <c r="C25" s="59"/>
      <c r="D25" s="59"/>
      <c r="E25" s="59"/>
      <c r="F25" s="59"/>
      <c r="G25" s="59"/>
      <c r="H25" s="59"/>
      <c r="I25" s="59"/>
      <c r="J25" s="59"/>
      <c r="K25" s="59"/>
      <c r="L25" s="59"/>
      <c r="M25" s="59"/>
      <c r="N25" s="59"/>
    </row>
    <row r="26" spans="2:14" x14ac:dyDescent="0.35">
      <c r="B26" s="59"/>
      <c r="C26" s="59"/>
      <c r="D26" s="59"/>
      <c r="E26" s="59"/>
      <c r="F26" s="59"/>
      <c r="G26" s="59"/>
      <c r="H26" s="59"/>
      <c r="I26" s="59"/>
      <c r="J26" s="59"/>
      <c r="K26" s="59"/>
      <c r="L26" s="59"/>
      <c r="M26" s="59"/>
      <c r="N26" s="59"/>
    </row>
    <row r="27" spans="2:14" x14ac:dyDescent="0.35">
      <c r="B27" s="59"/>
      <c r="C27" s="59"/>
      <c r="D27" s="59"/>
      <c r="E27" s="59"/>
      <c r="F27" s="59"/>
      <c r="G27" s="59"/>
      <c r="H27" s="59"/>
      <c r="I27" s="59"/>
      <c r="J27" s="59"/>
      <c r="K27" s="59"/>
      <c r="L27" s="59"/>
      <c r="M27" s="59"/>
      <c r="N27" s="59"/>
    </row>
    <row r="28" spans="2:14" x14ac:dyDescent="0.35">
      <c r="B28" s="59"/>
      <c r="C28" s="59"/>
      <c r="D28" s="59"/>
      <c r="E28" s="59"/>
      <c r="F28" s="59"/>
      <c r="G28" s="59"/>
      <c r="H28" s="59"/>
      <c r="I28" s="59"/>
      <c r="J28" s="59"/>
      <c r="K28" s="59"/>
      <c r="L28" s="59"/>
      <c r="M28" s="59"/>
      <c r="N28" s="59"/>
    </row>
    <row r="29" spans="2:14" x14ac:dyDescent="0.35">
      <c r="B29" s="59"/>
      <c r="C29" s="59"/>
      <c r="D29" s="59"/>
      <c r="E29" s="59"/>
      <c r="F29" s="59"/>
      <c r="G29" s="59"/>
      <c r="H29" s="59"/>
      <c r="I29" s="59"/>
      <c r="J29" s="59"/>
      <c r="K29" s="59"/>
      <c r="L29" s="59"/>
      <c r="M29" s="59"/>
      <c r="N29" s="59"/>
    </row>
    <row r="30" spans="2:14" x14ac:dyDescent="0.35">
      <c r="B30" s="59"/>
      <c r="C30" s="59"/>
      <c r="D30" s="59"/>
      <c r="E30" s="59"/>
      <c r="F30" s="59"/>
      <c r="G30" s="59"/>
      <c r="H30" s="59"/>
      <c r="I30" s="59"/>
      <c r="J30" s="59"/>
      <c r="K30" s="59"/>
      <c r="L30" s="59"/>
      <c r="M30" s="59"/>
      <c r="N30" s="59"/>
    </row>
    <row r="31" spans="2:14" x14ac:dyDescent="0.35">
      <c r="B31" s="59"/>
      <c r="C31" s="59"/>
      <c r="D31" s="59"/>
      <c r="E31" s="59"/>
      <c r="F31" s="59"/>
      <c r="G31" s="59"/>
      <c r="H31" s="59"/>
      <c r="I31" s="59"/>
      <c r="J31" s="59"/>
      <c r="K31" s="59"/>
      <c r="L31" s="59"/>
      <c r="M31" s="59"/>
      <c r="N31" s="59"/>
    </row>
    <row r="32" spans="2:14" x14ac:dyDescent="0.35">
      <c r="B32" s="59"/>
      <c r="C32" s="59"/>
      <c r="D32" s="59"/>
      <c r="E32" s="59"/>
      <c r="F32" s="59"/>
      <c r="G32" s="59"/>
      <c r="H32" s="59"/>
      <c r="I32" s="59"/>
      <c r="J32" s="59"/>
      <c r="K32" s="59"/>
      <c r="L32" s="59"/>
      <c r="M32" s="59"/>
      <c r="N32" s="59"/>
    </row>
    <row r="33" spans="2:14" x14ac:dyDescent="0.35">
      <c r="B33" s="59"/>
      <c r="C33" s="59"/>
      <c r="D33" s="59"/>
      <c r="E33" s="59"/>
      <c r="F33" s="59"/>
      <c r="G33" s="59"/>
      <c r="H33" s="59"/>
      <c r="I33" s="59"/>
      <c r="J33" s="59"/>
      <c r="K33" s="59"/>
      <c r="L33" s="59"/>
      <c r="M33" s="59"/>
      <c r="N33" s="59"/>
    </row>
    <row r="34" spans="2:14" x14ac:dyDescent="0.35">
      <c r="B34" s="59"/>
      <c r="C34" s="59"/>
      <c r="D34" s="59"/>
      <c r="E34" s="59"/>
      <c r="F34" s="59"/>
      <c r="G34" s="59"/>
      <c r="H34" s="59"/>
      <c r="I34" s="59"/>
      <c r="J34" s="59"/>
      <c r="K34" s="59"/>
      <c r="L34" s="59"/>
      <c r="M34" s="59"/>
      <c r="N34" s="59"/>
    </row>
    <row r="35" spans="2:14" x14ac:dyDescent="0.35">
      <c r="B35" s="59"/>
      <c r="C35" s="59"/>
      <c r="D35" s="59"/>
      <c r="E35" s="59"/>
      <c r="F35" s="59"/>
      <c r="G35" s="59"/>
      <c r="H35" s="59"/>
      <c r="I35" s="59"/>
      <c r="J35" s="59"/>
      <c r="K35" s="59"/>
      <c r="L35" s="59"/>
      <c r="M35" s="59"/>
      <c r="N35" s="59"/>
    </row>
    <row r="36" spans="2:14" x14ac:dyDescent="0.35">
      <c r="B36" s="59"/>
      <c r="C36" s="59"/>
      <c r="D36" s="59"/>
      <c r="E36" s="59"/>
      <c r="F36" s="59"/>
      <c r="G36" s="59"/>
      <c r="H36" s="59"/>
      <c r="I36" s="59"/>
      <c r="J36" s="59"/>
      <c r="K36" s="59"/>
      <c r="L36" s="59"/>
      <c r="M36" s="59"/>
      <c r="N36" s="59"/>
    </row>
    <row r="37" spans="2:14" x14ac:dyDescent="0.35">
      <c r="B37" s="59"/>
      <c r="C37" s="59"/>
      <c r="D37" s="59"/>
      <c r="E37" s="59"/>
      <c r="F37" s="59"/>
      <c r="G37" s="59"/>
      <c r="H37" s="59"/>
      <c r="I37" s="59"/>
      <c r="J37" s="59"/>
      <c r="K37" s="59"/>
      <c r="L37" s="59"/>
      <c r="M37" s="59"/>
      <c r="N37" s="59"/>
    </row>
    <row r="38" spans="2:14" x14ac:dyDescent="0.35">
      <c r="B38" s="59"/>
      <c r="C38" s="59"/>
      <c r="D38" s="59"/>
      <c r="E38" s="59"/>
      <c r="F38" s="59"/>
      <c r="G38" s="59"/>
      <c r="H38" s="59"/>
      <c r="I38" s="59"/>
      <c r="J38" s="59"/>
      <c r="K38" s="59"/>
      <c r="L38" s="59"/>
      <c r="M38" s="59"/>
      <c r="N38" s="59"/>
    </row>
  </sheetData>
  <sheetProtection algorithmName="SHA-512" hashValue="YzfLg+ZPHZkcLsA0qFJ5PNyAQB4Kc8US3BTvL4yiVQTgDw45b2qJumnN8aD01+SiVyLR+OmF8J9BpesrQqPTGQ==" saltValue="zUA+fuJfhwO1JVG17E6EpA==" spinCount="100000" sheet="1" selectLockedCells="1"/>
  <mergeCells count="1">
    <mergeCell ref="B25:N38"/>
  </mergeCells>
  <phoneticPr fontId="23" type="noConversion"/>
  <hyperlinks>
    <hyperlink ref="B19" r:id="rId1" display="    info@debtpilot.ch" xr:uid="{456948C8-2451-44E0-9007-94AFE0D2695B}"/>
    <hyperlink ref="C17" r:id="rId2" xr:uid="{4C12ACF6-69B1-4C90-9E94-2F118E281E60}"/>
  </hyperlinks>
  <pageMargins left="0.7" right="0.7" top="0.78740157499999996" bottom="0.78740157499999996"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31D71-743F-488E-AD64-D3BA093234DA}">
  <sheetPr>
    <tabColor theme="1"/>
  </sheetPr>
  <dimension ref="A1:P37"/>
  <sheetViews>
    <sheetView zoomScaleNormal="100" workbookViewId="0">
      <selection activeCell="B1" sqref="B1"/>
    </sheetView>
  </sheetViews>
  <sheetFormatPr baseColWidth="10" defaultColWidth="10.73046875" defaultRowHeight="13.5" x14ac:dyDescent="0.35"/>
  <cols>
    <col min="1" max="1" width="2.265625" style="1" customWidth="1"/>
    <col min="2" max="2" width="12.59765625" style="1" bestFit="1" customWidth="1"/>
    <col min="3" max="3" width="38.86328125" style="1" customWidth="1"/>
    <col min="4" max="14" width="12.73046875" style="1" customWidth="1"/>
    <col min="15" max="15" width="17.86328125" style="1" bestFit="1" customWidth="1"/>
    <col min="16" max="16" width="12.73046875" style="1" customWidth="1"/>
    <col min="17" max="16384" width="10.73046875" style="1"/>
  </cols>
  <sheetData>
    <row r="1" spans="1:16" x14ac:dyDescent="0.35">
      <c r="E1" s="16">
        <v>1</v>
      </c>
      <c r="F1" s="16">
        <v>2</v>
      </c>
      <c r="G1" s="16">
        <v>3</v>
      </c>
      <c r="H1" s="16">
        <v>4</v>
      </c>
      <c r="I1" s="16">
        <v>5</v>
      </c>
      <c r="J1" s="16">
        <v>6</v>
      </c>
      <c r="K1" s="16">
        <v>7</v>
      </c>
      <c r="L1" s="16">
        <v>8</v>
      </c>
      <c r="M1" s="16">
        <v>9</v>
      </c>
      <c r="N1" s="16">
        <v>10</v>
      </c>
    </row>
    <row r="2" spans="1:16" x14ac:dyDescent="0.35">
      <c r="E2" s="16">
        <v>1</v>
      </c>
      <c r="F2" s="16">
        <v>2</v>
      </c>
      <c r="G2" s="16">
        <v>3</v>
      </c>
      <c r="H2" s="16">
        <v>4</v>
      </c>
      <c r="I2" s="16">
        <v>5</v>
      </c>
      <c r="J2" s="16">
        <v>6</v>
      </c>
      <c r="K2" s="16">
        <v>7</v>
      </c>
      <c r="L2" s="16">
        <v>8</v>
      </c>
      <c r="M2" s="16">
        <v>9</v>
      </c>
      <c r="N2" s="16">
        <v>10</v>
      </c>
    </row>
    <row r="3" spans="1:16" s="10" customFormat="1" ht="19.5" customHeight="1" x14ac:dyDescent="0.45">
      <c r="C3" s="60" t="s">
        <v>46</v>
      </c>
      <c r="D3" s="60"/>
      <c r="E3" s="60"/>
      <c r="F3" s="60"/>
      <c r="G3" s="60"/>
      <c r="H3" s="60"/>
      <c r="I3" s="60"/>
      <c r="J3" s="60"/>
      <c r="K3" s="60"/>
      <c r="L3" s="60"/>
      <c r="M3" s="60"/>
      <c r="N3" s="60"/>
      <c r="O3" s="52"/>
    </row>
    <row r="4" spans="1:16" ht="13.9" x14ac:dyDescent="0.4">
      <c r="A4" s="10"/>
      <c r="C4" s="14" t="s">
        <v>32</v>
      </c>
      <c r="D4" s="17">
        <v>2021</v>
      </c>
      <c r="E4" s="17">
        <v>2022</v>
      </c>
      <c r="F4" s="17">
        <v>2023</v>
      </c>
      <c r="G4" s="17">
        <v>2024</v>
      </c>
      <c r="H4" s="17">
        <v>2025</v>
      </c>
      <c r="I4" s="17">
        <v>2026</v>
      </c>
      <c r="J4" s="17">
        <v>2027</v>
      </c>
      <c r="K4" s="17">
        <v>2028</v>
      </c>
      <c r="L4" s="17">
        <v>2029</v>
      </c>
      <c r="M4" s="17">
        <v>2030</v>
      </c>
      <c r="N4" s="17">
        <v>2031</v>
      </c>
      <c r="O4" s="53" t="s">
        <v>28</v>
      </c>
      <c r="P4" s="10"/>
    </row>
    <row r="5" spans="1:16" ht="13.9" x14ac:dyDescent="0.4">
      <c r="A5" s="10"/>
      <c r="B5" s="57" t="s">
        <v>29</v>
      </c>
      <c r="C5" s="3" t="s">
        <v>12</v>
      </c>
      <c r="D5" s="4">
        <v>3460.5</v>
      </c>
      <c r="E5" s="5">
        <f>$D5</f>
        <v>3460.5</v>
      </c>
      <c r="F5" s="5">
        <f t="shared" ref="F5:N5" si="0">$D5</f>
        <v>3460.5</v>
      </c>
      <c r="G5" s="5">
        <f t="shared" si="0"/>
        <v>3460.5</v>
      </c>
      <c r="H5" s="5">
        <f t="shared" si="0"/>
        <v>3460.5</v>
      </c>
      <c r="I5" s="5">
        <f t="shared" si="0"/>
        <v>3460.5</v>
      </c>
      <c r="J5" s="5">
        <f t="shared" si="0"/>
        <v>3460.5</v>
      </c>
      <c r="K5" s="5">
        <f t="shared" si="0"/>
        <v>3460.5</v>
      </c>
      <c r="L5" s="5">
        <f t="shared" si="0"/>
        <v>3460.5</v>
      </c>
      <c r="M5" s="5">
        <f t="shared" si="0"/>
        <v>3460.5</v>
      </c>
      <c r="N5" s="5">
        <f t="shared" si="0"/>
        <v>3460.5</v>
      </c>
      <c r="O5" s="54">
        <f>((N5/D5)^(1/10)-1)</f>
        <v>0</v>
      </c>
      <c r="P5" s="10"/>
    </row>
    <row r="6" spans="1:16" ht="13.9" x14ac:dyDescent="0.4">
      <c r="A6" s="10"/>
      <c r="B6" s="57" t="s">
        <v>30</v>
      </c>
      <c r="C6" s="6" t="s">
        <v>13</v>
      </c>
      <c r="D6" s="7">
        <v>996.8</v>
      </c>
      <c r="E6" s="8">
        <f>D6*(1+$B8)</f>
        <v>1036.672</v>
      </c>
      <c r="F6" s="8">
        <f t="shared" ref="F6:N6" si="1">E6*(1+$B8)</f>
        <v>1078.13888</v>
      </c>
      <c r="G6" s="8">
        <f t="shared" si="1"/>
        <v>1121.2644352</v>
      </c>
      <c r="H6" s="8">
        <f t="shared" si="1"/>
        <v>1166.1150126079999</v>
      </c>
      <c r="I6" s="8">
        <f t="shared" si="1"/>
        <v>1212.75961311232</v>
      </c>
      <c r="J6" s="8">
        <f t="shared" si="1"/>
        <v>1261.2699976368128</v>
      </c>
      <c r="K6" s="8">
        <f t="shared" si="1"/>
        <v>1311.7207975422855</v>
      </c>
      <c r="L6" s="8">
        <f t="shared" si="1"/>
        <v>1364.1896294439769</v>
      </c>
      <c r="M6" s="8">
        <f t="shared" si="1"/>
        <v>1418.757214621736</v>
      </c>
      <c r="N6" s="8">
        <f t="shared" si="1"/>
        <v>1475.5075032066054</v>
      </c>
      <c r="O6" s="55">
        <f>((N6/D6)^(1/10)-1)</f>
        <v>4.0000000000000036E-2</v>
      </c>
      <c r="P6" s="10"/>
    </row>
    <row r="7" spans="1:16" ht="13.9" x14ac:dyDescent="0.4">
      <c r="A7" s="10"/>
      <c r="C7" s="3" t="s">
        <v>14</v>
      </c>
      <c r="D7" s="13">
        <f>D5-D6</f>
        <v>2463.6999999999998</v>
      </c>
      <c r="E7" s="13">
        <f t="shared" ref="E7:N7" si="2">E5-E6</f>
        <v>2423.828</v>
      </c>
      <c r="F7" s="13">
        <f t="shared" si="2"/>
        <v>2382.36112</v>
      </c>
      <c r="G7" s="13">
        <f t="shared" si="2"/>
        <v>2339.2355648000002</v>
      </c>
      <c r="H7" s="13">
        <f t="shared" si="2"/>
        <v>2294.3849873919999</v>
      </c>
      <c r="I7" s="13">
        <f t="shared" si="2"/>
        <v>2247.74038688768</v>
      </c>
      <c r="J7" s="13">
        <f t="shared" si="2"/>
        <v>2199.2300023631869</v>
      </c>
      <c r="K7" s="13">
        <f t="shared" si="2"/>
        <v>2148.7792024577147</v>
      </c>
      <c r="L7" s="13">
        <f t="shared" si="2"/>
        <v>2096.3103705560234</v>
      </c>
      <c r="M7" s="13">
        <f t="shared" si="2"/>
        <v>2041.742785378264</v>
      </c>
      <c r="N7" s="13">
        <f t="shared" si="2"/>
        <v>1984.9924967933946</v>
      </c>
      <c r="O7" s="54">
        <f>((N7/D7)^(1/10)-1)</f>
        <v>-2.137320062916781E-2</v>
      </c>
      <c r="P7" s="10"/>
    </row>
    <row r="8" spans="1:16" x14ac:dyDescent="0.35">
      <c r="A8" s="10"/>
      <c r="B8" s="49">
        <v>0.04</v>
      </c>
      <c r="C8" s="6" t="s">
        <v>15</v>
      </c>
      <c r="D8" s="7">
        <v>812.2</v>
      </c>
      <c r="E8" s="8">
        <f t="shared" ref="E8:N11" si="3">D8*(1+$B8)</f>
        <v>844.6880000000001</v>
      </c>
      <c r="F8" s="8">
        <f t="shared" si="3"/>
        <v>878.47552000000019</v>
      </c>
      <c r="G8" s="8">
        <f t="shared" si="3"/>
        <v>913.61454080000021</v>
      </c>
      <c r="H8" s="8">
        <f t="shared" si="3"/>
        <v>950.15912243200023</v>
      </c>
      <c r="I8" s="8">
        <f t="shared" si="3"/>
        <v>988.16548732928027</v>
      </c>
      <c r="J8" s="8">
        <f>I8*(1+$B8)</f>
        <v>1027.6921068224515</v>
      </c>
      <c r="K8" s="8">
        <f t="shared" si="3"/>
        <v>1068.7997910953495</v>
      </c>
      <c r="L8" s="8">
        <f t="shared" si="3"/>
        <v>1111.5517827391636</v>
      </c>
      <c r="M8" s="8">
        <f t="shared" si="3"/>
        <v>1156.0138540487303</v>
      </c>
      <c r="N8" s="8">
        <f t="shared" si="3"/>
        <v>1202.2544082106795</v>
      </c>
      <c r="O8" s="55">
        <f t="shared" ref="O8:O13" si="4">((N8/D8)^(1/10)-1)</f>
        <v>4.0000000000000036E-2</v>
      </c>
      <c r="P8" s="10"/>
    </row>
    <row r="9" spans="1:16" x14ac:dyDescent="0.35">
      <c r="A9" s="10"/>
      <c r="B9" s="49">
        <v>0.04</v>
      </c>
      <c r="C9" s="6" t="s">
        <v>16</v>
      </c>
      <c r="D9" s="7">
        <v>582.20000000000005</v>
      </c>
      <c r="E9" s="8">
        <f t="shared" si="3"/>
        <v>605.48800000000006</v>
      </c>
      <c r="F9" s="8">
        <f t="shared" si="3"/>
        <v>629.70752000000005</v>
      </c>
      <c r="G9" s="8">
        <f t="shared" si="3"/>
        <v>654.89582080000002</v>
      </c>
      <c r="H9" s="8">
        <f t="shared" si="3"/>
        <v>681.09165363200009</v>
      </c>
      <c r="I9" s="8">
        <f t="shared" si="3"/>
        <v>708.33531977728012</v>
      </c>
      <c r="J9" s="8">
        <f>I9*(1+$B9)</f>
        <v>736.6687325683713</v>
      </c>
      <c r="K9" s="8">
        <f t="shared" si="3"/>
        <v>766.13548187110621</v>
      </c>
      <c r="L9" s="8">
        <f t="shared" si="3"/>
        <v>796.78090114595045</v>
      </c>
      <c r="M9" s="8">
        <f t="shared" si="3"/>
        <v>828.65213719178848</v>
      </c>
      <c r="N9" s="8">
        <f t="shared" si="3"/>
        <v>861.79822267946008</v>
      </c>
      <c r="O9" s="55">
        <f t="shared" si="4"/>
        <v>4.0000000000000036E-2</v>
      </c>
      <c r="P9" s="10"/>
    </row>
    <row r="10" spans="1:16" ht="13.9" x14ac:dyDescent="0.4">
      <c r="A10" s="10"/>
      <c r="B10" s="48"/>
      <c r="C10" s="3" t="s">
        <v>17</v>
      </c>
      <c r="D10" s="13">
        <f>D7-SUM(D8:D9)</f>
        <v>1069.2999999999997</v>
      </c>
      <c r="E10" s="13">
        <f t="shared" ref="E10:N10" si="5">E7-SUM(E8:E9)</f>
        <v>973.65199999999982</v>
      </c>
      <c r="F10" s="13">
        <f t="shared" si="5"/>
        <v>874.17807999999968</v>
      </c>
      <c r="G10" s="13">
        <f t="shared" si="5"/>
        <v>770.72520320000012</v>
      </c>
      <c r="H10" s="13">
        <f t="shared" si="5"/>
        <v>663.13421132799954</v>
      </c>
      <c r="I10" s="13">
        <f t="shared" si="5"/>
        <v>551.23957978111957</v>
      </c>
      <c r="J10" s="13">
        <f t="shared" si="5"/>
        <v>434.86916297236417</v>
      </c>
      <c r="K10" s="13">
        <f t="shared" si="5"/>
        <v>313.84392949125913</v>
      </c>
      <c r="L10" s="13">
        <f t="shared" si="5"/>
        <v>187.97768667090941</v>
      </c>
      <c r="M10" s="13">
        <f t="shared" si="5"/>
        <v>57.076794137745082</v>
      </c>
      <c r="N10" s="13">
        <f t="shared" si="5"/>
        <v>-79.060134096744832</v>
      </c>
      <c r="O10" s="55" t="e">
        <f t="shared" si="4"/>
        <v>#NUM!</v>
      </c>
      <c r="P10" s="10"/>
    </row>
    <row r="11" spans="1:16" x14ac:dyDescent="0.35">
      <c r="A11" s="10"/>
      <c r="B11" s="48"/>
      <c r="C11" s="6" t="s">
        <v>18</v>
      </c>
      <c r="D11" s="7">
        <f>133.9+33.8</f>
        <v>167.7</v>
      </c>
      <c r="E11" s="8">
        <f t="shared" si="3"/>
        <v>167.7</v>
      </c>
      <c r="F11" s="8">
        <f t="shared" si="3"/>
        <v>167.7</v>
      </c>
      <c r="G11" s="8">
        <f t="shared" si="3"/>
        <v>167.7</v>
      </c>
      <c r="H11" s="8">
        <f t="shared" si="3"/>
        <v>167.7</v>
      </c>
      <c r="I11" s="8">
        <f t="shared" si="3"/>
        <v>167.7</v>
      </c>
      <c r="J11" s="8">
        <f t="shared" si="3"/>
        <v>167.7</v>
      </c>
      <c r="K11" s="8">
        <f t="shared" si="3"/>
        <v>167.7</v>
      </c>
      <c r="L11" s="8">
        <f t="shared" si="3"/>
        <v>167.7</v>
      </c>
      <c r="M11" s="8">
        <f t="shared" si="3"/>
        <v>167.7</v>
      </c>
      <c r="N11" s="8">
        <f t="shared" si="3"/>
        <v>167.7</v>
      </c>
      <c r="O11" s="55">
        <f t="shared" si="4"/>
        <v>0</v>
      </c>
      <c r="P11" s="10"/>
    </row>
    <row r="12" spans="1:16" ht="13.9" x14ac:dyDescent="0.4">
      <c r="A12" s="10"/>
      <c r="B12" s="2"/>
      <c r="C12" s="3" t="s">
        <v>19</v>
      </c>
      <c r="D12" s="13">
        <f>D10-D11</f>
        <v>901.59999999999968</v>
      </c>
      <c r="E12" s="13">
        <f t="shared" ref="E12:N12" si="6">E10-E11</f>
        <v>805.95199999999977</v>
      </c>
      <c r="F12" s="13">
        <f t="shared" si="6"/>
        <v>706.47807999999964</v>
      </c>
      <c r="G12" s="13">
        <f t="shared" si="6"/>
        <v>603.02520320000008</v>
      </c>
      <c r="H12" s="13">
        <f t="shared" si="6"/>
        <v>495.43421132799955</v>
      </c>
      <c r="I12" s="13">
        <f t="shared" si="6"/>
        <v>383.53957978111958</v>
      </c>
      <c r="J12" s="13">
        <f t="shared" si="6"/>
        <v>267.16916297236418</v>
      </c>
      <c r="K12" s="13">
        <f t="shared" si="6"/>
        <v>146.14392949125914</v>
      </c>
      <c r="L12" s="13">
        <f t="shared" si="6"/>
        <v>20.277686670909418</v>
      </c>
      <c r="M12" s="13">
        <f t="shared" si="6"/>
        <v>-110.62320586225491</v>
      </c>
      <c r="N12" s="13">
        <f t="shared" si="6"/>
        <v>-246.76013409674482</v>
      </c>
      <c r="O12" s="56"/>
      <c r="P12" s="10"/>
    </row>
    <row r="13" spans="1:16" ht="13.9" x14ac:dyDescent="0.4">
      <c r="A13" s="10"/>
      <c r="B13" s="57" t="s">
        <v>30</v>
      </c>
      <c r="C13" s="42" t="s">
        <v>20</v>
      </c>
      <c r="D13" s="7">
        <v>9.6999999999999993</v>
      </c>
      <c r="E13" s="8">
        <f t="shared" ref="E13:M13" si="7">($N13-$D13)/10*E2+$D13</f>
        <v>12.61</v>
      </c>
      <c r="F13" s="8">
        <f t="shared" si="7"/>
        <v>15.52</v>
      </c>
      <c r="G13" s="8">
        <f t="shared" si="7"/>
        <v>18.43</v>
      </c>
      <c r="H13" s="8">
        <f t="shared" si="7"/>
        <v>21.339999999999996</v>
      </c>
      <c r="I13" s="8">
        <f t="shared" si="7"/>
        <v>24.25</v>
      </c>
      <c r="J13" s="8">
        <f t="shared" si="7"/>
        <v>27.159999999999997</v>
      </c>
      <c r="K13" s="8">
        <f t="shared" si="7"/>
        <v>30.069999999999997</v>
      </c>
      <c r="L13" s="8">
        <f t="shared" si="7"/>
        <v>32.979999999999997</v>
      </c>
      <c r="M13" s="8">
        <f t="shared" si="7"/>
        <v>35.89</v>
      </c>
      <c r="N13" s="8">
        <f>D13*4</f>
        <v>38.799999999999997</v>
      </c>
      <c r="O13" s="55">
        <f>((N13/D13)^(1/10)-1)</f>
        <v>0.1486983549970351</v>
      </c>
      <c r="P13" s="10"/>
    </row>
    <row r="14" spans="1:16" x14ac:dyDescent="0.35">
      <c r="A14" s="10"/>
      <c r="B14" s="49">
        <v>0.2</v>
      </c>
      <c r="C14" s="6" t="s">
        <v>21</v>
      </c>
      <c r="D14" s="7">
        <v>132.6</v>
      </c>
      <c r="E14" s="8">
        <f>MAX($B14*(E12-SUM(E13:E13)),0)</f>
        <v>158.66839999999996</v>
      </c>
      <c r="F14" s="8">
        <f>MAX($B14*(F12-SUM(F13:F13)),0)</f>
        <v>138.19161599999993</v>
      </c>
      <c r="G14" s="8">
        <f>MAX($B14*(G12-SUM(G13:G13)),0)</f>
        <v>116.91904064000003</v>
      </c>
      <c r="H14" s="8">
        <f>MAX($B14*(H12-SUM(H13:H13)),0)</f>
        <v>94.818842265599926</v>
      </c>
      <c r="I14" s="8">
        <f>MAX($B14*(I12-SUM(I13:I13)),0)</f>
        <v>71.85791595622392</v>
      </c>
      <c r="J14" s="8">
        <f>MAX($B14*(J12-SUM(J13:J13)),0)</f>
        <v>48.001832594472837</v>
      </c>
      <c r="K14" s="8">
        <f>MAX($B14*(K12-SUM(K13:K13)),0)</f>
        <v>23.214785898251833</v>
      </c>
      <c r="L14" s="8">
        <f>MAX($B14*(L12-SUM(L13:L13)),0)</f>
        <v>0</v>
      </c>
      <c r="M14" s="8">
        <f>MAX($B14*(M12-SUM(M13:M13)),0)</f>
        <v>0</v>
      </c>
      <c r="N14" s="8">
        <f>MAX($B14*(N12-SUM(N13:N13)),0)</f>
        <v>0</v>
      </c>
      <c r="O14" s="55"/>
      <c r="P14" s="10"/>
    </row>
    <row r="15" spans="1:16" ht="13.9" x14ac:dyDescent="0.4">
      <c r="A15" s="10"/>
      <c r="B15" s="48"/>
      <c r="C15" s="14" t="s">
        <v>33</v>
      </c>
      <c r="D15" s="43">
        <f>D12-SUM(D13:D14)</f>
        <v>759.29999999999973</v>
      </c>
      <c r="E15" s="43">
        <f>E12-SUM(E13:E14)</f>
        <v>634.67359999999985</v>
      </c>
      <c r="F15" s="43">
        <f>F12-SUM(F13:F14)</f>
        <v>552.7664639999997</v>
      </c>
      <c r="G15" s="43">
        <f>G12-SUM(G13:G14)</f>
        <v>467.67616256000008</v>
      </c>
      <c r="H15" s="43">
        <f>H12-SUM(H13:H14)</f>
        <v>379.27536906239959</v>
      </c>
      <c r="I15" s="43">
        <f>I12-SUM(I13:I14)</f>
        <v>287.43166382489568</v>
      </c>
      <c r="J15" s="43">
        <f>J12-SUM(J13:J14)</f>
        <v>192.00733037789135</v>
      </c>
      <c r="K15" s="43">
        <f>K12-SUM(K13:K14)</f>
        <v>92.859143593007317</v>
      </c>
      <c r="L15" s="43">
        <f>L12-SUM(L13:L14)</f>
        <v>-12.702313329090579</v>
      </c>
      <c r="M15" s="43">
        <f>M12-SUM(M13:M14)</f>
        <v>-146.51320586225489</v>
      </c>
      <c r="N15" s="43">
        <f>N12-SUM(N13:N14)</f>
        <v>-285.56013409674483</v>
      </c>
      <c r="O15" s="55"/>
      <c r="P15" s="10"/>
    </row>
    <row r="16" spans="1:16" ht="13.9" x14ac:dyDescent="0.4">
      <c r="A16" s="10"/>
      <c r="B16" s="15"/>
      <c r="C16" s="3" t="s">
        <v>22</v>
      </c>
      <c r="D16" s="7">
        <v>404.5</v>
      </c>
      <c r="E16" s="51">
        <f>D16</f>
        <v>404.5</v>
      </c>
      <c r="F16" s="51">
        <f t="shared" ref="F16:N16" si="8">E16</f>
        <v>404.5</v>
      </c>
      <c r="G16" s="51">
        <f t="shared" si="8"/>
        <v>404.5</v>
      </c>
      <c r="H16" s="51">
        <f t="shared" si="8"/>
        <v>404.5</v>
      </c>
      <c r="I16" s="51">
        <f t="shared" si="8"/>
        <v>404.5</v>
      </c>
      <c r="J16" s="51">
        <f t="shared" si="8"/>
        <v>404.5</v>
      </c>
      <c r="K16" s="51">
        <f t="shared" si="8"/>
        <v>404.5</v>
      </c>
      <c r="L16" s="51">
        <f t="shared" si="8"/>
        <v>404.5</v>
      </c>
      <c r="M16" s="51">
        <f t="shared" si="8"/>
        <v>404.5</v>
      </c>
      <c r="N16" s="51">
        <f t="shared" si="8"/>
        <v>404.5</v>
      </c>
      <c r="O16" s="55"/>
      <c r="P16" s="10"/>
    </row>
    <row r="17" spans="1:16" ht="14.25" thickBot="1" x14ac:dyDescent="0.45">
      <c r="A17" s="10"/>
      <c r="B17" s="2"/>
      <c r="C17" s="12" t="s">
        <v>26</v>
      </c>
      <c r="D17" s="44">
        <f>D15-D16+D11</f>
        <v>522.49999999999977</v>
      </c>
      <c r="E17" s="44">
        <f>E15-E16+E11</f>
        <v>397.87359999999984</v>
      </c>
      <c r="F17" s="44">
        <f>F15-F16+F11</f>
        <v>315.96646399999969</v>
      </c>
      <c r="G17" s="44">
        <f>G15-G16+G11</f>
        <v>230.87616256000007</v>
      </c>
      <c r="H17" s="44">
        <f>H15-H16+H11</f>
        <v>142.47536906239958</v>
      </c>
      <c r="I17" s="44">
        <f>I15-I16+I11</f>
        <v>50.631663824895668</v>
      </c>
      <c r="J17" s="44">
        <f>J15-J16+J11</f>
        <v>-44.792669622108662</v>
      </c>
      <c r="K17" s="44">
        <f>K15-K16+K11</f>
        <v>-143.94085640699268</v>
      </c>
      <c r="L17" s="44">
        <f>L15-L16+L11</f>
        <v>-249.50231332909061</v>
      </c>
      <c r="M17" s="44">
        <f>M15-M16+M11</f>
        <v>-383.31320586225485</v>
      </c>
      <c r="N17" s="44">
        <f>N15-N16+N11</f>
        <v>-522.36013409674479</v>
      </c>
      <c r="O17" s="38"/>
      <c r="P17" s="10"/>
    </row>
    <row r="18" spans="1:16" ht="14.25" thickBot="1" x14ac:dyDescent="0.45">
      <c r="A18" s="10"/>
      <c r="C18" s="45" t="s">
        <v>27</v>
      </c>
      <c r="D18" s="46">
        <f>D17</f>
        <v>522.49999999999977</v>
      </c>
      <c r="E18" s="46">
        <f>D18+E17</f>
        <v>920.37359999999967</v>
      </c>
      <c r="F18" s="46">
        <f t="shared" ref="F18:M18" si="9">E18+F17</f>
        <v>1236.3400639999993</v>
      </c>
      <c r="G18" s="46">
        <f t="shared" si="9"/>
        <v>1467.2162265599993</v>
      </c>
      <c r="H18" s="46">
        <f t="shared" si="9"/>
        <v>1609.6915956223988</v>
      </c>
      <c r="I18" s="46">
        <f t="shared" si="9"/>
        <v>1660.3232594472945</v>
      </c>
      <c r="J18" s="46">
        <f t="shared" si="9"/>
        <v>1615.5305898251859</v>
      </c>
      <c r="K18" s="46">
        <f t="shared" si="9"/>
        <v>1471.5897334181932</v>
      </c>
      <c r="L18" s="46">
        <f t="shared" si="9"/>
        <v>1222.0874200891026</v>
      </c>
      <c r="M18" s="46">
        <f t="shared" si="9"/>
        <v>838.77421422684779</v>
      </c>
      <c r="N18" s="47">
        <f>M18+N17</f>
        <v>316.414080130103</v>
      </c>
      <c r="O18" s="38"/>
      <c r="P18" s="10"/>
    </row>
    <row r="19" spans="1:16" ht="13.9" x14ac:dyDescent="0.4">
      <c r="A19" s="10"/>
      <c r="C19" s="50" t="s">
        <v>25</v>
      </c>
      <c r="D19" s="50"/>
      <c r="E19" s="9"/>
      <c r="F19" s="9"/>
      <c r="G19" s="9"/>
      <c r="H19" s="9"/>
      <c r="I19" s="9"/>
      <c r="J19" s="9"/>
      <c r="K19" s="9"/>
      <c r="L19" s="9"/>
      <c r="M19" s="9"/>
      <c r="N19" s="33">
        <v>0</v>
      </c>
      <c r="O19" s="19">
        <f>N19/$D$5</f>
        <v>0</v>
      </c>
      <c r="P19" s="10"/>
    </row>
    <row r="20" spans="1:16" ht="13.9" x14ac:dyDescent="0.4">
      <c r="A20" s="10"/>
      <c r="D20" s="9"/>
      <c r="E20" s="9"/>
      <c r="F20" s="9"/>
      <c r="G20" s="9"/>
      <c r="H20" s="9"/>
      <c r="I20" s="9"/>
      <c r="J20" s="9"/>
      <c r="K20" s="9"/>
      <c r="L20" s="9"/>
      <c r="M20" s="9"/>
      <c r="N20" s="9"/>
      <c r="O20" s="9"/>
      <c r="P20" s="10"/>
    </row>
    <row r="21" spans="1:16" x14ac:dyDescent="0.35">
      <c r="A21" s="10"/>
      <c r="P21" s="10"/>
    </row>
    <row r="22" spans="1:16" s="10" customFormat="1" ht="19.5" customHeight="1" x14ac:dyDescent="0.45">
      <c r="C22" s="60" t="s">
        <v>36</v>
      </c>
      <c r="D22" s="60"/>
      <c r="E22" s="60"/>
      <c r="F22" s="60"/>
      <c r="G22" s="60"/>
      <c r="H22" s="60"/>
      <c r="I22" s="60"/>
      <c r="J22" s="60"/>
      <c r="K22" s="60"/>
      <c r="L22" s="60"/>
      <c r="M22" s="60"/>
      <c r="N22" s="60"/>
      <c r="O22" s="11"/>
    </row>
    <row r="23" spans="1:16" ht="6.95" customHeight="1" x14ac:dyDescent="0.35">
      <c r="A23" s="10"/>
      <c r="C23" s="18"/>
    </row>
    <row r="24" spans="1:16" ht="13.9" x14ac:dyDescent="0.4">
      <c r="A24" s="10"/>
      <c r="C24" s="18" t="s">
        <v>37</v>
      </c>
    </row>
    <row r="25" spans="1:16" ht="13.9" x14ac:dyDescent="0.4">
      <c r="A25" s="10"/>
      <c r="C25" s="18" t="s">
        <v>45</v>
      </c>
    </row>
    <row r="26" spans="1:16" ht="6.95" customHeight="1" x14ac:dyDescent="0.35">
      <c r="A26" s="10"/>
      <c r="C26" s="18"/>
    </row>
    <row r="27" spans="1:16" ht="13.9" x14ac:dyDescent="0.4">
      <c r="A27" s="10"/>
      <c r="C27" s="18" t="s">
        <v>39</v>
      </c>
    </row>
    <row r="28" spans="1:16" ht="13.9" x14ac:dyDescent="0.4">
      <c r="A28" s="10"/>
      <c r="C28" s="18" t="s">
        <v>40</v>
      </c>
    </row>
    <row r="29" spans="1:16" ht="6.95" customHeight="1" x14ac:dyDescent="0.35">
      <c r="A29" s="10"/>
    </row>
    <row r="30" spans="1:16" ht="13.9" x14ac:dyDescent="0.4">
      <c r="A30" s="10"/>
      <c r="C30" s="18" t="s">
        <v>41</v>
      </c>
    </row>
    <row r="31" spans="1:16" ht="13.9" x14ac:dyDescent="0.4">
      <c r="C31" s="18" t="s">
        <v>42</v>
      </c>
    </row>
    <row r="32" spans="1:16" x14ac:dyDescent="0.35">
      <c r="C32" s="18" t="s">
        <v>31</v>
      </c>
    </row>
    <row r="34" spans="3:14" ht="13.9" x14ac:dyDescent="0.4">
      <c r="C34" s="20" t="s">
        <v>34</v>
      </c>
      <c r="D34" s="21"/>
      <c r="E34" s="21"/>
      <c r="F34" s="21"/>
      <c r="G34" s="21"/>
      <c r="H34" s="21"/>
      <c r="I34" s="21"/>
      <c r="J34" s="21"/>
      <c r="K34" s="21"/>
      <c r="L34" s="21"/>
      <c r="M34" s="21"/>
      <c r="N34" s="22"/>
    </row>
    <row r="35" spans="3:14" x14ac:dyDescent="0.35">
      <c r="C35" s="26" t="s">
        <v>12</v>
      </c>
      <c r="D35" s="30">
        <f>D5</f>
        <v>3460.5</v>
      </c>
      <c r="E35" s="27">
        <f>$D35</f>
        <v>3460.5</v>
      </c>
      <c r="F35" s="31">
        <f>E35+$N$19</f>
        <v>3460.5</v>
      </c>
      <c r="G35" s="31">
        <f t="shared" ref="G35:N35" si="10">F35+$N$19</f>
        <v>3460.5</v>
      </c>
      <c r="H35" s="31">
        <f t="shared" si="10"/>
        <v>3460.5</v>
      </c>
      <c r="I35" s="31">
        <f t="shared" si="10"/>
        <v>3460.5</v>
      </c>
      <c r="J35" s="31">
        <f t="shared" si="10"/>
        <v>3460.5</v>
      </c>
      <c r="K35" s="31">
        <f t="shared" si="10"/>
        <v>3460.5</v>
      </c>
      <c r="L35" s="31">
        <f t="shared" si="10"/>
        <v>3460.5</v>
      </c>
      <c r="M35" s="31">
        <f t="shared" si="10"/>
        <v>3460.5</v>
      </c>
      <c r="N35" s="32">
        <f t="shared" si="10"/>
        <v>3460.5</v>
      </c>
    </row>
    <row r="36" spans="3:14" x14ac:dyDescent="0.35">
      <c r="C36" s="26" t="s">
        <v>23</v>
      </c>
      <c r="D36" s="23">
        <f>D17+(D35-D5)</f>
        <v>522.49999999999977</v>
      </c>
      <c r="E36" s="23">
        <f>E17+(E35-E5)</f>
        <v>397.87359999999984</v>
      </c>
      <c r="F36" s="23">
        <f>F17+(F35-F5)</f>
        <v>315.96646399999969</v>
      </c>
      <c r="G36" s="23">
        <f>G17+(G35-G5)</f>
        <v>230.87616256000007</v>
      </c>
      <c r="H36" s="23">
        <f>H17+(H35-H5)</f>
        <v>142.47536906239958</v>
      </c>
      <c r="I36" s="23">
        <f>I17+(I35-I5)</f>
        <v>50.631663824895668</v>
      </c>
      <c r="J36" s="23">
        <f>J17+(J35-J5)</f>
        <v>-44.792669622108662</v>
      </c>
      <c r="K36" s="23">
        <f>K17+(K35-K5)</f>
        <v>-143.94085640699268</v>
      </c>
      <c r="L36" s="23">
        <f>L17+(L35-L5)</f>
        <v>-249.50231332909061</v>
      </c>
      <c r="M36" s="23">
        <f>M17+(M35-M5)</f>
        <v>-383.31320586225485</v>
      </c>
      <c r="N36" s="24">
        <f>N17+(N35-N5)</f>
        <v>-522.36013409674479</v>
      </c>
    </row>
    <row r="37" spans="3:14" ht="13.9" x14ac:dyDescent="0.4">
      <c r="C37" s="28" t="s">
        <v>24</v>
      </c>
      <c r="D37" s="29">
        <f>D36</f>
        <v>522.49999999999977</v>
      </c>
      <c r="E37" s="29">
        <f>D37+E36</f>
        <v>920.37359999999967</v>
      </c>
      <c r="F37" s="29">
        <f t="shared" ref="F37:M37" si="11">E37+F36</f>
        <v>1236.3400639999993</v>
      </c>
      <c r="G37" s="29">
        <f t="shared" si="11"/>
        <v>1467.2162265599993</v>
      </c>
      <c r="H37" s="29">
        <f t="shared" si="11"/>
        <v>1609.6915956223988</v>
      </c>
      <c r="I37" s="29">
        <f t="shared" si="11"/>
        <v>1660.3232594472945</v>
      </c>
      <c r="J37" s="29">
        <f t="shared" si="11"/>
        <v>1615.5305898251859</v>
      </c>
      <c r="K37" s="29">
        <f t="shared" si="11"/>
        <v>1471.5897334181932</v>
      </c>
      <c r="L37" s="29">
        <f t="shared" si="11"/>
        <v>1222.0874200891026</v>
      </c>
      <c r="M37" s="29">
        <f t="shared" si="11"/>
        <v>838.77421422684779</v>
      </c>
      <c r="N37" s="25">
        <f>M37+N36</f>
        <v>316.414080130103</v>
      </c>
    </row>
  </sheetData>
  <sheetProtection algorithmName="SHA-512" hashValue="UhHJYu8UYUK8N3fvcRgUi4de3DVgePxSb61LVo3hWda3x1LVf2R7sSAOCjKK9XHjrXYrGz9dkJRdu/6aUZLoOQ==" saltValue="rEehBpJon40alaNedf/wiA==" spinCount="100000" sheet="1" objects="1" scenarios="1"/>
  <mergeCells count="2">
    <mergeCell ref="C3:N3"/>
    <mergeCell ref="C22:N22"/>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0D2C9-C51A-429B-98D0-3A1C3770ED83}">
  <sheetPr>
    <tabColor theme="1"/>
  </sheetPr>
  <dimension ref="A1:P37"/>
  <sheetViews>
    <sheetView zoomScaleNormal="100" workbookViewId="0">
      <selection activeCell="F6" sqref="F6"/>
    </sheetView>
  </sheetViews>
  <sheetFormatPr baseColWidth="10" defaultColWidth="10.73046875" defaultRowHeight="13.5" x14ac:dyDescent="0.35"/>
  <cols>
    <col min="1" max="1" width="2.265625" style="1" customWidth="1"/>
    <col min="2" max="2" width="12.59765625" style="1" bestFit="1" customWidth="1"/>
    <col min="3" max="3" width="38.86328125" style="1" customWidth="1"/>
    <col min="4" max="14" width="12.73046875" style="1" customWidth="1"/>
    <col min="15" max="15" width="17.86328125" style="1" bestFit="1" customWidth="1"/>
    <col min="16" max="16" width="12.73046875" style="1" customWidth="1"/>
    <col min="17" max="16384" width="10.73046875" style="1"/>
  </cols>
  <sheetData>
    <row r="1" spans="1:16" x14ac:dyDescent="0.35">
      <c r="E1" s="16">
        <v>1</v>
      </c>
      <c r="F1" s="16">
        <v>2</v>
      </c>
      <c r="G1" s="16">
        <v>3</v>
      </c>
      <c r="H1" s="16">
        <v>4</v>
      </c>
      <c r="I1" s="16">
        <v>5</v>
      </c>
      <c r="J1" s="16">
        <v>6</v>
      </c>
      <c r="K1" s="16">
        <v>7</v>
      </c>
      <c r="L1" s="16">
        <v>8</v>
      </c>
      <c r="M1" s="16">
        <v>9</v>
      </c>
      <c r="N1" s="16">
        <v>10</v>
      </c>
    </row>
    <row r="2" spans="1:16" x14ac:dyDescent="0.35">
      <c r="E2" s="16">
        <v>1</v>
      </c>
      <c r="F2" s="16">
        <v>2</v>
      </c>
      <c r="G2" s="16">
        <v>3</v>
      </c>
      <c r="H2" s="16">
        <v>4</v>
      </c>
      <c r="I2" s="16">
        <v>5</v>
      </c>
      <c r="J2" s="16">
        <v>6</v>
      </c>
      <c r="K2" s="16">
        <v>7</v>
      </c>
      <c r="L2" s="16">
        <v>8</v>
      </c>
      <c r="M2" s="16">
        <v>9</v>
      </c>
      <c r="N2" s="16">
        <v>10</v>
      </c>
    </row>
    <row r="3" spans="1:16" s="10" customFormat="1" ht="19.5" customHeight="1" x14ac:dyDescent="0.45">
      <c r="C3" s="60" t="s">
        <v>47</v>
      </c>
      <c r="D3" s="60"/>
      <c r="E3" s="60"/>
      <c r="F3" s="60"/>
      <c r="G3" s="60"/>
      <c r="H3" s="60"/>
      <c r="I3" s="60"/>
      <c r="J3" s="60"/>
      <c r="K3" s="60"/>
      <c r="L3" s="60"/>
      <c r="M3" s="60"/>
      <c r="N3" s="60"/>
      <c r="O3" s="52"/>
    </row>
    <row r="4" spans="1:16" ht="13.9" x14ac:dyDescent="0.4">
      <c r="A4" s="10"/>
      <c r="C4" s="14" t="s">
        <v>32</v>
      </c>
      <c r="D4" s="17">
        <v>2021</v>
      </c>
      <c r="E4" s="17">
        <v>2022</v>
      </c>
      <c r="F4" s="17">
        <v>2023</v>
      </c>
      <c r="G4" s="17">
        <v>2024</v>
      </c>
      <c r="H4" s="17">
        <v>2025</v>
      </c>
      <c r="I4" s="17">
        <v>2026</v>
      </c>
      <c r="J4" s="17">
        <v>2027</v>
      </c>
      <c r="K4" s="17">
        <v>2028</v>
      </c>
      <c r="L4" s="17">
        <v>2029</v>
      </c>
      <c r="M4" s="17">
        <v>2030</v>
      </c>
      <c r="N4" s="17">
        <v>2031</v>
      </c>
      <c r="O4" s="53" t="s">
        <v>28</v>
      </c>
      <c r="P4" s="10"/>
    </row>
    <row r="5" spans="1:16" ht="13.9" x14ac:dyDescent="0.4">
      <c r="A5" s="10"/>
      <c r="B5" s="57" t="s">
        <v>29</v>
      </c>
      <c r="C5" s="3" t="s">
        <v>12</v>
      </c>
      <c r="D5" s="4">
        <v>3911.9</v>
      </c>
      <c r="E5" s="5">
        <f>$D5</f>
        <v>3911.9</v>
      </c>
      <c r="F5" s="5">
        <f t="shared" ref="F5:N5" si="0">$D5</f>
        <v>3911.9</v>
      </c>
      <c r="G5" s="5">
        <f t="shared" si="0"/>
        <v>3911.9</v>
      </c>
      <c r="H5" s="5">
        <f t="shared" si="0"/>
        <v>3911.9</v>
      </c>
      <c r="I5" s="5">
        <f t="shared" si="0"/>
        <v>3911.9</v>
      </c>
      <c r="J5" s="5">
        <f t="shared" si="0"/>
        <v>3911.9</v>
      </c>
      <c r="K5" s="5">
        <f t="shared" si="0"/>
        <v>3911.9</v>
      </c>
      <c r="L5" s="5">
        <f t="shared" si="0"/>
        <v>3911.9</v>
      </c>
      <c r="M5" s="5">
        <f t="shared" si="0"/>
        <v>3911.9</v>
      </c>
      <c r="N5" s="5">
        <f t="shared" si="0"/>
        <v>3911.9</v>
      </c>
      <c r="O5" s="54">
        <f>((N5/D5)^(1/10)-1)</f>
        <v>0</v>
      </c>
      <c r="P5" s="10"/>
    </row>
    <row r="6" spans="1:16" ht="13.9" x14ac:dyDescent="0.4">
      <c r="A6" s="10"/>
      <c r="B6" s="57" t="s">
        <v>30</v>
      </c>
      <c r="C6" s="6" t="s">
        <v>13</v>
      </c>
      <c r="D6" s="7">
        <v>2482</v>
      </c>
      <c r="E6" s="8">
        <f>D6*(1+$B8)</f>
        <v>2581.2800000000002</v>
      </c>
      <c r="F6" s="8">
        <f t="shared" ref="F6:N6" si="1">E6*(1+$B8)</f>
        <v>2684.5312000000004</v>
      </c>
      <c r="G6" s="8">
        <f t="shared" si="1"/>
        <v>2791.9124480000005</v>
      </c>
      <c r="H6" s="8">
        <f t="shared" si="1"/>
        <v>2903.5889459200007</v>
      </c>
      <c r="I6" s="8">
        <f t="shared" si="1"/>
        <v>3019.7325037568007</v>
      </c>
      <c r="J6" s="8">
        <f t="shared" si="1"/>
        <v>3140.5218039070728</v>
      </c>
      <c r="K6" s="8">
        <f t="shared" si="1"/>
        <v>3266.1426760633558</v>
      </c>
      <c r="L6" s="8">
        <f t="shared" si="1"/>
        <v>3396.7883831058903</v>
      </c>
      <c r="M6" s="8">
        <f t="shared" si="1"/>
        <v>3532.6599184301258</v>
      </c>
      <c r="N6" s="8">
        <f t="shared" si="1"/>
        <v>3673.9663151673308</v>
      </c>
      <c r="O6" s="55">
        <f>((N6/D6)^(1/10)-1)</f>
        <v>4.0000000000000036E-2</v>
      </c>
      <c r="P6" s="10"/>
    </row>
    <row r="7" spans="1:16" ht="13.9" x14ac:dyDescent="0.4">
      <c r="A7" s="10"/>
      <c r="C7" s="3" t="s">
        <v>14</v>
      </c>
      <c r="D7" s="13">
        <f>D5-D6</f>
        <v>1429.9</v>
      </c>
      <c r="E7" s="13">
        <f t="shared" ref="E7:N7" si="2">E5-E6</f>
        <v>1330.62</v>
      </c>
      <c r="F7" s="13">
        <f t="shared" si="2"/>
        <v>1227.3687999999997</v>
      </c>
      <c r="G7" s="13">
        <f t="shared" si="2"/>
        <v>1119.9875519999996</v>
      </c>
      <c r="H7" s="13">
        <f t="shared" si="2"/>
        <v>1008.3110540799994</v>
      </c>
      <c r="I7" s="13">
        <f t="shared" si="2"/>
        <v>892.16749624319937</v>
      </c>
      <c r="J7" s="13">
        <f t="shared" si="2"/>
        <v>771.37819609292728</v>
      </c>
      <c r="K7" s="13">
        <f t="shared" si="2"/>
        <v>645.7573239366443</v>
      </c>
      <c r="L7" s="13">
        <f t="shared" si="2"/>
        <v>515.11161689410983</v>
      </c>
      <c r="M7" s="13">
        <f t="shared" si="2"/>
        <v>379.24008156987429</v>
      </c>
      <c r="N7" s="13">
        <f t="shared" si="2"/>
        <v>237.93368483266931</v>
      </c>
      <c r="O7" s="54">
        <f>((N7/D7)^(1/10)-1)</f>
        <v>-0.16417563618915021</v>
      </c>
      <c r="P7" s="10"/>
    </row>
    <row r="8" spans="1:16" x14ac:dyDescent="0.35">
      <c r="A8" s="10"/>
      <c r="B8" s="49">
        <v>0.04</v>
      </c>
      <c r="C8" s="6" t="s">
        <v>15</v>
      </c>
      <c r="D8" s="7">
        <v>534.79999999999995</v>
      </c>
      <c r="E8" s="8">
        <f t="shared" ref="E8:N11" si="3">D8*(1+$B8)</f>
        <v>556.19200000000001</v>
      </c>
      <c r="F8" s="8">
        <f t="shared" si="3"/>
        <v>578.43968000000007</v>
      </c>
      <c r="G8" s="8">
        <f t="shared" si="3"/>
        <v>601.57726720000005</v>
      </c>
      <c r="H8" s="8">
        <f t="shared" si="3"/>
        <v>625.64035788800004</v>
      </c>
      <c r="I8" s="8">
        <f t="shared" si="3"/>
        <v>650.66597220352003</v>
      </c>
      <c r="J8" s="8">
        <f>I8*(1+$B8)</f>
        <v>676.69261109166086</v>
      </c>
      <c r="K8" s="8">
        <f t="shared" si="3"/>
        <v>703.76031553532732</v>
      </c>
      <c r="L8" s="8">
        <f t="shared" si="3"/>
        <v>731.91072815674045</v>
      </c>
      <c r="M8" s="8">
        <f t="shared" si="3"/>
        <v>761.18715728301004</v>
      </c>
      <c r="N8" s="8">
        <f t="shared" si="3"/>
        <v>791.63464357433043</v>
      </c>
      <c r="O8" s="55">
        <f t="shared" ref="O8:O13" si="4">((N8/D8)^(1/10)-1)</f>
        <v>4.0000000000000036E-2</v>
      </c>
      <c r="P8" s="10"/>
    </row>
    <row r="9" spans="1:16" x14ac:dyDescent="0.35">
      <c r="A9" s="10"/>
      <c r="B9" s="49">
        <v>0.04</v>
      </c>
      <c r="C9" s="6" t="s">
        <v>16</v>
      </c>
      <c r="D9" s="7">
        <v>509.5</v>
      </c>
      <c r="E9" s="8">
        <f t="shared" si="3"/>
        <v>529.88</v>
      </c>
      <c r="F9" s="8">
        <f t="shared" si="3"/>
        <v>551.0752</v>
      </c>
      <c r="G9" s="8">
        <f t="shared" si="3"/>
        <v>573.11820799999998</v>
      </c>
      <c r="H9" s="8">
        <f t="shared" si="3"/>
        <v>596.04293631999997</v>
      </c>
      <c r="I9" s="8">
        <f t="shared" si="3"/>
        <v>619.88465377279999</v>
      </c>
      <c r="J9" s="8">
        <f>I9*(1+$B9)</f>
        <v>644.680039923712</v>
      </c>
      <c r="K9" s="8">
        <f t="shared" si="3"/>
        <v>670.46724152066054</v>
      </c>
      <c r="L9" s="8">
        <f t="shared" si="3"/>
        <v>697.28593118148694</v>
      </c>
      <c r="M9" s="8">
        <f t="shared" si="3"/>
        <v>725.17736842874649</v>
      </c>
      <c r="N9" s="8">
        <f t="shared" si="3"/>
        <v>754.18446316589643</v>
      </c>
      <c r="O9" s="55">
        <f t="shared" si="4"/>
        <v>4.0000000000000036E-2</v>
      </c>
      <c r="P9" s="10"/>
    </row>
    <row r="10" spans="1:16" ht="13.9" x14ac:dyDescent="0.4">
      <c r="A10" s="10"/>
      <c r="B10" s="48"/>
      <c r="C10" s="3" t="s">
        <v>17</v>
      </c>
      <c r="D10" s="13">
        <f>D7-SUM(D8:D9)</f>
        <v>385.60000000000014</v>
      </c>
      <c r="E10" s="13">
        <f t="shared" ref="E10:N10" si="5">E7-SUM(E8:E9)</f>
        <v>244.54799999999977</v>
      </c>
      <c r="F10" s="13">
        <f t="shared" si="5"/>
        <v>97.853919999999562</v>
      </c>
      <c r="G10" s="13">
        <f t="shared" si="5"/>
        <v>-54.70792320000055</v>
      </c>
      <c r="H10" s="13">
        <f t="shared" si="5"/>
        <v>-213.37224012800061</v>
      </c>
      <c r="I10" s="13">
        <f t="shared" si="5"/>
        <v>-378.38312973312077</v>
      </c>
      <c r="J10" s="13">
        <f t="shared" si="5"/>
        <v>-549.99445492244558</v>
      </c>
      <c r="K10" s="13">
        <f t="shared" si="5"/>
        <v>-728.47023311934345</v>
      </c>
      <c r="L10" s="13">
        <f t="shared" si="5"/>
        <v>-914.08504244411756</v>
      </c>
      <c r="M10" s="13">
        <f t="shared" si="5"/>
        <v>-1107.1244441418821</v>
      </c>
      <c r="N10" s="13">
        <f t="shared" si="5"/>
        <v>-1307.8854219075574</v>
      </c>
      <c r="O10" s="55" t="e">
        <f t="shared" si="4"/>
        <v>#NUM!</v>
      </c>
      <c r="P10" s="10"/>
    </row>
    <row r="11" spans="1:16" x14ac:dyDescent="0.35">
      <c r="A11" s="10"/>
      <c r="B11" s="48"/>
      <c r="C11" s="6" t="s">
        <v>18</v>
      </c>
      <c r="D11" s="7">
        <v>110.6</v>
      </c>
      <c r="E11" s="8">
        <f t="shared" si="3"/>
        <v>110.6</v>
      </c>
      <c r="F11" s="8">
        <f t="shared" si="3"/>
        <v>110.6</v>
      </c>
      <c r="G11" s="8">
        <f t="shared" si="3"/>
        <v>110.6</v>
      </c>
      <c r="H11" s="8">
        <f t="shared" si="3"/>
        <v>110.6</v>
      </c>
      <c r="I11" s="8">
        <f t="shared" si="3"/>
        <v>110.6</v>
      </c>
      <c r="J11" s="8">
        <f t="shared" si="3"/>
        <v>110.6</v>
      </c>
      <c r="K11" s="8">
        <f t="shared" si="3"/>
        <v>110.6</v>
      </c>
      <c r="L11" s="8">
        <f t="shared" si="3"/>
        <v>110.6</v>
      </c>
      <c r="M11" s="8">
        <f t="shared" si="3"/>
        <v>110.6</v>
      </c>
      <c r="N11" s="8">
        <f t="shared" si="3"/>
        <v>110.6</v>
      </c>
      <c r="O11" s="55">
        <f t="shared" si="4"/>
        <v>0</v>
      </c>
      <c r="P11" s="10"/>
    </row>
    <row r="12" spans="1:16" ht="13.9" x14ac:dyDescent="0.4">
      <c r="A12" s="10"/>
      <c r="B12" s="2"/>
      <c r="C12" s="3" t="s">
        <v>19</v>
      </c>
      <c r="D12" s="13">
        <f>D10-D11</f>
        <v>275.00000000000011</v>
      </c>
      <c r="E12" s="13">
        <f t="shared" ref="E12:N12" si="6">E10-E11</f>
        <v>133.94799999999978</v>
      </c>
      <c r="F12" s="13">
        <f t="shared" si="6"/>
        <v>-12.746080000000433</v>
      </c>
      <c r="G12" s="13">
        <f t="shared" si="6"/>
        <v>-165.30792320000054</v>
      </c>
      <c r="H12" s="13">
        <f t="shared" si="6"/>
        <v>-323.97224012800064</v>
      </c>
      <c r="I12" s="13">
        <f t="shared" si="6"/>
        <v>-488.98312973312079</v>
      </c>
      <c r="J12" s="13">
        <f t="shared" si="6"/>
        <v>-660.59445492244561</v>
      </c>
      <c r="K12" s="13">
        <f t="shared" si="6"/>
        <v>-839.07023311934347</v>
      </c>
      <c r="L12" s="13">
        <f t="shared" si="6"/>
        <v>-1024.6850424441175</v>
      </c>
      <c r="M12" s="13">
        <f t="shared" si="6"/>
        <v>-1217.724444141882</v>
      </c>
      <c r="N12" s="13">
        <f t="shared" si="6"/>
        <v>-1418.4854219075573</v>
      </c>
      <c r="O12" s="56"/>
      <c r="P12" s="10"/>
    </row>
    <row r="13" spans="1:16" ht="13.9" x14ac:dyDescent="0.4">
      <c r="A13" s="10"/>
      <c r="B13" s="57" t="s">
        <v>30</v>
      </c>
      <c r="C13" s="42" t="s">
        <v>20</v>
      </c>
      <c r="D13" s="7">
        <v>11.9</v>
      </c>
      <c r="E13" s="8">
        <f t="shared" ref="E13:M13" si="7">($N13-$D13)/10*E2+$D13</f>
        <v>15.47</v>
      </c>
      <c r="F13" s="8">
        <f t="shared" si="7"/>
        <v>19.04</v>
      </c>
      <c r="G13" s="8">
        <f t="shared" si="7"/>
        <v>22.61</v>
      </c>
      <c r="H13" s="8">
        <f t="shared" si="7"/>
        <v>26.18</v>
      </c>
      <c r="I13" s="8">
        <f t="shared" si="7"/>
        <v>29.75</v>
      </c>
      <c r="J13" s="8">
        <f t="shared" si="7"/>
        <v>33.32</v>
      </c>
      <c r="K13" s="8">
        <f t="shared" si="7"/>
        <v>36.89</v>
      </c>
      <c r="L13" s="8">
        <f t="shared" si="7"/>
        <v>40.46</v>
      </c>
      <c r="M13" s="8">
        <f t="shared" si="7"/>
        <v>44.03</v>
      </c>
      <c r="N13" s="8">
        <f>D13*4</f>
        <v>47.6</v>
      </c>
      <c r="O13" s="55">
        <f>((N13/D13)^(1/10)-1)</f>
        <v>0.1486983549970351</v>
      </c>
      <c r="P13" s="10"/>
    </row>
    <row r="14" spans="1:16" x14ac:dyDescent="0.35">
      <c r="A14" s="10"/>
      <c r="B14" s="49">
        <v>0.2</v>
      </c>
      <c r="C14" s="6" t="s">
        <v>21</v>
      </c>
      <c r="D14" s="7">
        <v>45.2</v>
      </c>
      <c r="E14" s="8">
        <f>MAX($B14*(E12-SUM(E13:E13)),0)</f>
        <v>23.695599999999956</v>
      </c>
      <c r="F14" s="8">
        <f>MAX($B14*(F12-SUM(F13:F13)),0)</f>
        <v>0</v>
      </c>
      <c r="G14" s="8">
        <f>MAX($B14*(G12-SUM(G13:G13)),0)</f>
        <v>0</v>
      </c>
      <c r="H14" s="8">
        <f>MAX($B14*(H12-SUM(H13:H13)),0)</f>
        <v>0</v>
      </c>
      <c r="I14" s="8">
        <f>MAX($B14*(I12-SUM(I13:I13)),0)</f>
        <v>0</v>
      </c>
      <c r="J14" s="8">
        <f>MAX($B14*(J12-SUM(J13:J13)),0)</f>
        <v>0</v>
      </c>
      <c r="K14" s="8">
        <f>MAX($B14*(K12-SUM(K13:K13)),0)</f>
        <v>0</v>
      </c>
      <c r="L14" s="8">
        <f>MAX($B14*(L12-SUM(L13:L13)),0)</f>
        <v>0</v>
      </c>
      <c r="M14" s="8">
        <f>MAX($B14*(M12-SUM(M13:M13)),0)</f>
        <v>0</v>
      </c>
      <c r="N14" s="8">
        <f>MAX($B14*(N12-SUM(N13:N13)),0)</f>
        <v>0</v>
      </c>
      <c r="O14" s="55"/>
      <c r="P14" s="10"/>
    </row>
    <row r="15" spans="1:16" ht="13.9" x14ac:dyDescent="0.4">
      <c r="A15" s="10"/>
      <c r="B15" s="48"/>
      <c r="C15" s="14" t="s">
        <v>33</v>
      </c>
      <c r="D15" s="43">
        <f>D12-SUM(D13:D14)</f>
        <v>217.90000000000012</v>
      </c>
      <c r="E15" s="43">
        <f>E12-SUM(E13:E14)</f>
        <v>94.782399999999825</v>
      </c>
      <c r="F15" s="43">
        <f>F12-SUM(F13:F14)</f>
        <v>-31.786080000000432</v>
      </c>
      <c r="G15" s="43">
        <f>G12-SUM(G13:G14)</f>
        <v>-187.91792320000053</v>
      </c>
      <c r="H15" s="43">
        <f>H12-SUM(H13:H14)</f>
        <v>-350.15224012800064</v>
      </c>
      <c r="I15" s="43">
        <f>I12-SUM(I13:I14)</f>
        <v>-518.73312973312079</v>
      </c>
      <c r="J15" s="43">
        <f>J12-SUM(J13:J14)</f>
        <v>-693.91445492244566</v>
      </c>
      <c r="K15" s="43">
        <f>K12-SUM(K13:K14)</f>
        <v>-875.96023311934346</v>
      </c>
      <c r="L15" s="43">
        <f>L12-SUM(L13:L14)</f>
        <v>-1065.1450424441175</v>
      </c>
      <c r="M15" s="43">
        <f>M12-SUM(M13:M14)</f>
        <v>-1261.754444141882</v>
      </c>
      <c r="N15" s="43">
        <f>N12-SUM(N13:N14)</f>
        <v>-1466.0854219075572</v>
      </c>
      <c r="O15" s="55"/>
      <c r="P15" s="10"/>
    </row>
    <row r="16" spans="1:16" ht="13.9" x14ac:dyDescent="0.4">
      <c r="A16" s="10"/>
      <c r="B16" s="15"/>
      <c r="C16" s="3" t="s">
        <v>22</v>
      </c>
      <c r="D16" s="7">
        <v>75.2</v>
      </c>
      <c r="E16" s="51">
        <f>D16</f>
        <v>75.2</v>
      </c>
      <c r="F16" s="51">
        <f t="shared" ref="F16:N16" si="8">E16</f>
        <v>75.2</v>
      </c>
      <c r="G16" s="51">
        <f t="shared" si="8"/>
        <v>75.2</v>
      </c>
      <c r="H16" s="51">
        <f t="shared" si="8"/>
        <v>75.2</v>
      </c>
      <c r="I16" s="51">
        <f t="shared" si="8"/>
        <v>75.2</v>
      </c>
      <c r="J16" s="51">
        <f t="shared" si="8"/>
        <v>75.2</v>
      </c>
      <c r="K16" s="51">
        <f t="shared" si="8"/>
        <v>75.2</v>
      </c>
      <c r="L16" s="51">
        <f t="shared" si="8"/>
        <v>75.2</v>
      </c>
      <c r="M16" s="51">
        <f t="shared" si="8"/>
        <v>75.2</v>
      </c>
      <c r="N16" s="51">
        <f t="shared" si="8"/>
        <v>75.2</v>
      </c>
      <c r="O16" s="55"/>
      <c r="P16" s="10"/>
    </row>
    <row r="17" spans="1:16" ht="14.25" thickBot="1" x14ac:dyDescent="0.45">
      <c r="A17" s="10"/>
      <c r="B17" s="2"/>
      <c r="C17" s="12" t="s">
        <v>26</v>
      </c>
      <c r="D17" s="44">
        <f>D15-D16+D11</f>
        <v>253.3000000000001</v>
      </c>
      <c r="E17" s="44">
        <f>E15-E16+E11</f>
        <v>130.1823999999998</v>
      </c>
      <c r="F17" s="44">
        <f>F15-F16+F11</f>
        <v>3.6139199999995526</v>
      </c>
      <c r="G17" s="44">
        <f>G15-G16+G11</f>
        <v>-152.51792320000052</v>
      </c>
      <c r="H17" s="44">
        <f>H15-H16+H11</f>
        <v>-314.75224012800061</v>
      </c>
      <c r="I17" s="44">
        <f>I15-I16+I11</f>
        <v>-483.33312973312081</v>
      </c>
      <c r="J17" s="44">
        <f>J15-J16+J11</f>
        <v>-658.51445492244568</v>
      </c>
      <c r="K17" s="44">
        <f>K15-K16+K11</f>
        <v>-840.56023311934348</v>
      </c>
      <c r="L17" s="44">
        <f>L15-L16+L11</f>
        <v>-1029.7450424441176</v>
      </c>
      <c r="M17" s="44">
        <f>M15-M16+M11</f>
        <v>-1226.3544441418821</v>
      </c>
      <c r="N17" s="44">
        <f>N15-N16+N11</f>
        <v>-1430.6854219075574</v>
      </c>
      <c r="O17" s="38"/>
      <c r="P17" s="10"/>
    </row>
    <row r="18" spans="1:16" ht="14.25" thickBot="1" x14ac:dyDescent="0.45">
      <c r="A18" s="10"/>
      <c r="C18" s="45" t="s">
        <v>27</v>
      </c>
      <c r="D18" s="46">
        <f>D17</f>
        <v>253.3000000000001</v>
      </c>
      <c r="E18" s="46">
        <f>D18+E17</f>
        <v>383.48239999999987</v>
      </c>
      <c r="F18" s="46">
        <f t="shared" ref="F18:M18" si="9">E18+F17</f>
        <v>387.09631999999942</v>
      </c>
      <c r="G18" s="46">
        <f t="shared" si="9"/>
        <v>234.5783967999989</v>
      </c>
      <c r="H18" s="46">
        <f t="shared" si="9"/>
        <v>-80.173843328001709</v>
      </c>
      <c r="I18" s="46">
        <f t="shared" si="9"/>
        <v>-563.50697306112249</v>
      </c>
      <c r="J18" s="46">
        <f t="shared" si="9"/>
        <v>-1222.0214279835682</v>
      </c>
      <c r="K18" s="46">
        <f t="shared" si="9"/>
        <v>-2062.5816611029118</v>
      </c>
      <c r="L18" s="46">
        <f t="shared" si="9"/>
        <v>-3092.3267035470294</v>
      </c>
      <c r="M18" s="46">
        <f t="shared" si="9"/>
        <v>-4318.6811476889116</v>
      </c>
      <c r="N18" s="47">
        <f>M18+N17</f>
        <v>-5749.3665695964692</v>
      </c>
      <c r="O18" s="38"/>
      <c r="P18" s="10"/>
    </row>
    <row r="19" spans="1:16" ht="13.9" x14ac:dyDescent="0.4">
      <c r="A19" s="10"/>
      <c r="C19" s="50" t="s">
        <v>25</v>
      </c>
      <c r="D19" s="50"/>
      <c r="E19" s="9"/>
      <c r="F19" s="9"/>
      <c r="G19" s="9"/>
      <c r="H19" s="9"/>
      <c r="I19" s="9"/>
      <c r="J19" s="9"/>
      <c r="K19" s="9"/>
      <c r="L19" s="9"/>
      <c r="M19" s="9"/>
      <c r="N19" s="33">
        <v>128</v>
      </c>
      <c r="O19" s="19">
        <f>N19/$D$5</f>
        <v>3.2720672818834839E-2</v>
      </c>
      <c r="P19" s="10"/>
    </row>
    <row r="20" spans="1:16" ht="13.9" x14ac:dyDescent="0.4">
      <c r="A20" s="10"/>
      <c r="D20" s="9"/>
      <c r="E20" s="9"/>
      <c r="F20" s="9"/>
      <c r="G20" s="9"/>
      <c r="H20" s="9"/>
      <c r="I20" s="9"/>
      <c r="J20" s="9"/>
      <c r="K20" s="9"/>
      <c r="L20" s="9"/>
      <c r="M20" s="9"/>
      <c r="N20" s="9"/>
      <c r="O20" s="9"/>
      <c r="P20" s="10"/>
    </row>
    <row r="21" spans="1:16" x14ac:dyDescent="0.35">
      <c r="A21" s="10"/>
      <c r="P21" s="10"/>
    </row>
    <row r="22" spans="1:16" s="10" customFormat="1" ht="19.5" customHeight="1" x14ac:dyDescent="0.45">
      <c r="C22" s="60" t="s">
        <v>36</v>
      </c>
      <c r="D22" s="60"/>
      <c r="E22" s="60"/>
      <c r="F22" s="60"/>
      <c r="G22" s="60"/>
      <c r="H22" s="60"/>
      <c r="I22" s="60"/>
      <c r="J22" s="60"/>
      <c r="K22" s="60"/>
      <c r="L22" s="60"/>
      <c r="M22" s="60"/>
      <c r="N22" s="60"/>
      <c r="O22" s="11"/>
    </row>
    <row r="23" spans="1:16" ht="6.95" customHeight="1" x14ac:dyDescent="0.35">
      <c r="A23" s="10"/>
      <c r="C23" s="18"/>
    </row>
    <row r="24" spans="1:16" ht="13.9" x14ac:dyDescent="0.4">
      <c r="A24" s="10"/>
      <c r="C24" s="18" t="s">
        <v>37</v>
      </c>
    </row>
    <row r="25" spans="1:16" ht="13.9" x14ac:dyDescent="0.4">
      <c r="A25" s="10"/>
      <c r="C25" s="18" t="s">
        <v>48</v>
      </c>
    </row>
    <row r="26" spans="1:16" ht="6.95" customHeight="1" x14ac:dyDescent="0.35">
      <c r="A26" s="10"/>
      <c r="C26" s="18"/>
    </row>
    <row r="27" spans="1:16" ht="13.9" x14ac:dyDescent="0.4">
      <c r="A27" s="10"/>
      <c r="C27" s="18" t="s">
        <v>39</v>
      </c>
    </row>
    <row r="28" spans="1:16" ht="13.9" x14ac:dyDescent="0.4">
      <c r="A28" s="10"/>
      <c r="C28" s="18" t="s">
        <v>40</v>
      </c>
    </row>
    <row r="29" spans="1:16" ht="6.95" customHeight="1" x14ac:dyDescent="0.35">
      <c r="A29" s="10"/>
    </row>
    <row r="30" spans="1:16" ht="13.9" x14ac:dyDescent="0.4">
      <c r="A30" s="10"/>
      <c r="C30" s="18" t="s">
        <v>41</v>
      </c>
    </row>
    <row r="31" spans="1:16" ht="13.9" x14ac:dyDescent="0.4">
      <c r="C31" s="18" t="s">
        <v>42</v>
      </c>
    </row>
    <row r="32" spans="1:16" x14ac:dyDescent="0.35">
      <c r="C32" s="18" t="s">
        <v>31</v>
      </c>
    </row>
    <row r="34" spans="3:14" ht="13.9" x14ac:dyDescent="0.4">
      <c r="C34" s="20" t="s">
        <v>34</v>
      </c>
      <c r="D34" s="21"/>
      <c r="E34" s="21"/>
      <c r="F34" s="21"/>
      <c r="G34" s="21"/>
      <c r="H34" s="21"/>
      <c r="I34" s="21"/>
      <c r="J34" s="21"/>
      <c r="K34" s="21"/>
      <c r="L34" s="21"/>
      <c r="M34" s="21"/>
      <c r="N34" s="22"/>
    </row>
    <row r="35" spans="3:14" x14ac:dyDescent="0.35">
      <c r="C35" s="26" t="s">
        <v>12</v>
      </c>
      <c r="D35" s="30">
        <f>D5</f>
        <v>3911.9</v>
      </c>
      <c r="E35" s="27">
        <f>$D35</f>
        <v>3911.9</v>
      </c>
      <c r="F35" s="31">
        <f>E35+$N$19</f>
        <v>4039.9</v>
      </c>
      <c r="G35" s="31">
        <f t="shared" ref="G35:N35" si="10">F35+$N$19</f>
        <v>4167.8999999999996</v>
      </c>
      <c r="H35" s="31">
        <f t="shared" si="10"/>
        <v>4295.8999999999996</v>
      </c>
      <c r="I35" s="31">
        <f t="shared" si="10"/>
        <v>4423.8999999999996</v>
      </c>
      <c r="J35" s="31">
        <f t="shared" si="10"/>
        <v>4551.8999999999996</v>
      </c>
      <c r="K35" s="31">
        <f t="shared" si="10"/>
        <v>4679.8999999999996</v>
      </c>
      <c r="L35" s="31">
        <f t="shared" si="10"/>
        <v>4807.8999999999996</v>
      </c>
      <c r="M35" s="31">
        <f t="shared" si="10"/>
        <v>4935.8999999999996</v>
      </c>
      <c r="N35" s="32">
        <f t="shared" si="10"/>
        <v>5063.8999999999996</v>
      </c>
    </row>
    <row r="36" spans="3:14" x14ac:dyDescent="0.35">
      <c r="C36" s="26" t="s">
        <v>23</v>
      </c>
      <c r="D36" s="23">
        <f>D17+(D35-D5)</f>
        <v>253.3000000000001</v>
      </c>
      <c r="E36" s="23">
        <f>E17+(E35-E5)</f>
        <v>130.1823999999998</v>
      </c>
      <c r="F36" s="23">
        <f>F17+(F35-F5)</f>
        <v>131.61391999999955</v>
      </c>
      <c r="G36" s="23">
        <f>G17+(G35-G5)</f>
        <v>103.48207679999902</v>
      </c>
      <c r="H36" s="23">
        <f>H17+(H35-H5)</f>
        <v>69.247759871998937</v>
      </c>
      <c r="I36" s="23">
        <f>I17+(I35-I5)</f>
        <v>28.666870266878732</v>
      </c>
      <c r="J36" s="23">
        <f>J17+(J35-J5)</f>
        <v>-18.514454922446134</v>
      </c>
      <c r="K36" s="23">
        <f>K17+(K35-K5)</f>
        <v>-72.560233119343934</v>
      </c>
      <c r="L36" s="23">
        <f>L17+(L35-L5)</f>
        <v>-133.7450424441181</v>
      </c>
      <c r="M36" s="23">
        <f>M17+(M35-M5)</f>
        <v>-202.3544441418826</v>
      </c>
      <c r="N36" s="24">
        <f>N17+(N35-N5)</f>
        <v>-278.68542190755784</v>
      </c>
    </row>
    <row r="37" spans="3:14" ht="13.9" x14ac:dyDescent="0.4">
      <c r="C37" s="28" t="s">
        <v>24</v>
      </c>
      <c r="D37" s="29">
        <f>D36</f>
        <v>253.3000000000001</v>
      </c>
      <c r="E37" s="29">
        <f>D37+E36</f>
        <v>383.48239999999987</v>
      </c>
      <c r="F37" s="29">
        <f t="shared" ref="F37:M37" si="11">E37+F36</f>
        <v>515.09631999999942</v>
      </c>
      <c r="G37" s="29">
        <f t="shared" si="11"/>
        <v>618.57839679999847</v>
      </c>
      <c r="H37" s="29">
        <f t="shared" si="11"/>
        <v>687.82615667199741</v>
      </c>
      <c r="I37" s="29">
        <f t="shared" si="11"/>
        <v>716.49302693887614</v>
      </c>
      <c r="J37" s="29">
        <f t="shared" si="11"/>
        <v>697.97857201643001</v>
      </c>
      <c r="K37" s="29">
        <f t="shared" si="11"/>
        <v>625.41833889708607</v>
      </c>
      <c r="L37" s="29">
        <f t="shared" si="11"/>
        <v>491.67329645296797</v>
      </c>
      <c r="M37" s="29">
        <f t="shared" si="11"/>
        <v>289.31885231108538</v>
      </c>
      <c r="N37" s="25">
        <f>M37+N36</f>
        <v>10.633430403527541</v>
      </c>
    </row>
  </sheetData>
  <sheetProtection algorithmName="SHA-512" hashValue="wwAh1l5WYKhadiBKHF1P5SCuMvii9pePdlRLYds40m8/tCzkkgU6heh16d1t/2++cdNn2UHkVoZOdPBnojC+TA==" saltValue="NtJUzpHgl1f6ASGHRUv0JQ==" spinCount="100000" sheet="1" objects="1" scenarios="1"/>
  <mergeCells count="2">
    <mergeCell ref="C3:N3"/>
    <mergeCell ref="C22:N22"/>
  </mergeCells>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3D08E-C476-4F7D-A0F5-047AEE74C9A3}">
  <sheetPr>
    <tabColor rgb="FF009900"/>
  </sheetPr>
  <dimension ref="A1:P37"/>
  <sheetViews>
    <sheetView zoomScaleNormal="100" workbookViewId="0"/>
  </sheetViews>
  <sheetFormatPr baseColWidth="10" defaultColWidth="10.73046875" defaultRowHeight="13.5" x14ac:dyDescent="0.35"/>
  <cols>
    <col min="1" max="1" width="2.265625" style="1" customWidth="1"/>
    <col min="2" max="2" width="12.59765625" style="1" bestFit="1" customWidth="1"/>
    <col min="3" max="3" width="38.86328125" style="1" customWidth="1"/>
    <col min="4" max="14" width="12.73046875" style="1" customWidth="1"/>
    <col min="15" max="15" width="17.86328125" style="1" bestFit="1" customWidth="1"/>
    <col min="16" max="16" width="12.73046875" style="1" customWidth="1"/>
    <col min="17" max="16384" width="10.73046875" style="1"/>
  </cols>
  <sheetData>
    <row r="1" spans="1:16" x14ac:dyDescent="0.35">
      <c r="E1" s="16">
        <v>1</v>
      </c>
      <c r="F1" s="16">
        <v>2</v>
      </c>
      <c r="G1" s="16">
        <v>3</v>
      </c>
      <c r="H1" s="16">
        <v>4</v>
      </c>
      <c r="I1" s="16">
        <v>5</v>
      </c>
      <c r="J1" s="16">
        <v>6</v>
      </c>
      <c r="K1" s="16">
        <v>7</v>
      </c>
      <c r="L1" s="16">
        <v>8</v>
      </c>
      <c r="M1" s="16">
        <v>9</v>
      </c>
      <c r="N1" s="16">
        <v>10</v>
      </c>
    </row>
    <row r="2" spans="1:16" x14ac:dyDescent="0.35">
      <c r="E2" s="16">
        <v>1</v>
      </c>
      <c r="F2" s="16">
        <v>2</v>
      </c>
      <c r="G2" s="16">
        <v>3</v>
      </c>
      <c r="H2" s="16">
        <v>4</v>
      </c>
      <c r="I2" s="16">
        <v>5</v>
      </c>
      <c r="J2" s="16">
        <v>6</v>
      </c>
      <c r="K2" s="16">
        <v>7</v>
      </c>
      <c r="L2" s="16">
        <v>8</v>
      </c>
      <c r="M2" s="16">
        <v>9</v>
      </c>
      <c r="N2" s="16">
        <v>10</v>
      </c>
    </row>
    <row r="3" spans="1:16" s="10" customFormat="1" ht="19.5" customHeight="1" x14ac:dyDescent="0.45">
      <c r="C3" s="60" t="s">
        <v>35</v>
      </c>
      <c r="D3" s="60"/>
      <c r="E3" s="60"/>
      <c r="F3" s="60"/>
      <c r="G3" s="60"/>
      <c r="H3" s="60"/>
      <c r="I3" s="60"/>
      <c r="J3" s="60"/>
      <c r="K3" s="60"/>
      <c r="L3" s="60"/>
      <c r="M3" s="60"/>
      <c r="N3" s="60"/>
      <c r="O3" s="52"/>
    </row>
    <row r="4" spans="1:16" ht="13.9" x14ac:dyDescent="0.4">
      <c r="A4" s="10"/>
      <c r="C4" s="14" t="s">
        <v>32</v>
      </c>
      <c r="D4" s="17">
        <v>2021</v>
      </c>
      <c r="E4" s="17">
        <v>2022</v>
      </c>
      <c r="F4" s="17">
        <v>2023</v>
      </c>
      <c r="G4" s="17">
        <v>2024</v>
      </c>
      <c r="H4" s="17">
        <v>2025</v>
      </c>
      <c r="I4" s="17">
        <v>2026</v>
      </c>
      <c r="J4" s="17">
        <v>2027</v>
      </c>
      <c r="K4" s="17">
        <v>2028</v>
      </c>
      <c r="L4" s="17">
        <v>2029</v>
      </c>
      <c r="M4" s="17">
        <v>2030</v>
      </c>
      <c r="N4" s="17">
        <v>2031</v>
      </c>
      <c r="O4" s="53" t="s">
        <v>28</v>
      </c>
      <c r="P4" s="10"/>
    </row>
    <row r="5" spans="1:16" ht="13.9" x14ac:dyDescent="0.4">
      <c r="A5" s="10"/>
      <c r="B5" s="57" t="s">
        <v>29</v>
      </c>
      <c r="C5" s="3" t="s">
        <v>12</v>
      </c>
      <c r="D5" s="4">
        <v>1000</v>
      </c>
      <c r="E5" s="5">
        <f>$D5</f>
        <v>1000</v>
      </c>
      <c r="F5" s="5">
        <f t="shared" ref="F5:N5" si="0">$D5</f>
        <v>1000</v>
      </c>
      <c r="G5" s="5">
        <f t="shared" si="0"/>
        <v>1000</v>
      </c>
      <c r="H5" s="5">
        <f t="shared" si="0"/>
        <v>1000</v>
      </c>
      <c r="I5" s="5">
        <f t="shared" si="0"/>
        <v>1000</v>
      </c>
      <c r="J5" s="5">
        <f t="shared" si="0"/>
        <v>1000</v>
      </c>
      <c r="K5" s="5">
        <f t="shared" si="0"/>
        <v>1000</v>
      </c>
      <c r="L5" s="5">
        <f t="shared" si="0"/>
        <v>1000</v>
      </c>
      <c r="M5" s="5">
        <f t="shared" si="0"/>
        <v>1000</v>
      </c>
      <c r="N5" s="5">
        <f t="shared" si="0"/>
        <v>1000</v>
      </c>
      <c r="O5" s="54">
        <f>((N5/D5)^(1/10)-1)</f>
        <v>0</v>
      </c>
      <c r="P5" s="10"/>
    </row>
    <row r="6" spans="1:16" ht="13.9" x14ac:dyDescent="0.4">
      <c r="A6" s="10"/>
      <c r="B6" s="57" t="s">
        <v>30</v>
      </c>
      <c r="C6" s="6" t="s">
        <v>13</v>
      </c>
      <c r="D6" s="7">
        <v>400</v>
      </c>
      <c r="E6" s="8">
        <f>D6*(1+$B8)</f>
        <v>416</v>
      </c>
      <c r="F6" s="8">
        <f t="shared" ref="F6:N6" si="1">E6*(1+$B8)</f>
        <v>432.64</v>
      </c>
      <c r="G6" s="8">
        <f t="shared" si="1"/>
        <v>449.94560000000001</v>
      </c>
      <c r="H6" s="8">
        <f t="shared" si="1"/>
        <v>467.94342400000005</v>
      </c>
      <c r="I6" s="8">
        <f t="shared" si="1"/>
        <v>486.66116096000007</v>
      </c>
      <c r="J6" s="8">
        <f t="shared" si="1"/>
        <v>506.12760739840007</v>
      </c>
      <c r="K6" s="8">
        <f t="shared" si="1"/>
        <v>526.37271169433609</v>
      </c>
      <c r="L6" s="8">
        <f t="shared" si="1"/>
        <v>547.42762016210952</v>
      </c>
      <c r="M6" s="8">
        <f t="shared" si="1"/>
        <v>569.32472496859396</v>
      </c>
      <c r="N6" s="8">
        <f t="shared" si="1"/>
        <v>592.09771396733777</v>
      </c>
      <c r="O6" s="55">
        <f>((N6/D6)^(1/10)-1)</f>
        <v>4.0000000000000036E-2</v>
      </c>
      <c r="P6" s="10"/>
    </row>
    <row r="7" spans="1:16" ht="13.9" x14ac:dyDescent="0.4">
      <c r="A7" s="10"/>
      <c r="C7" s="3" t="s">
        <v>14</v>
      </c>
      <c r="D7" s="13">
        <f>D5-D6</f>
        <v>600</v>
      </c>
      <c r="E7" s="13">
        <f t="shared" ref="E7:N7" si="2">E5-E6</f>
        <v>584</v>
      </c>
      <c r="F7" s="13">
        <f t="shared" si="2"/>
        <v>567.36</v>
      </c>
      <c r="G7" s="13">
        <f t="shared" si="2"/>
        <v>550.05439999999999</v>
      </c>
      <c r="H7" s="13">
        <f t="shared" si="2"/>
        <v>532.05657599999995</v>
      </c>
      <c r="I7" s="13">
        <f t="shared" si="2"/>
        <v>513.33883903999993</v>
      </c>
      <c r="J7" s="13">
        <f t="shared" si="2"/>
        <v>493.87239260159993</v>
      </c>
      <c r="K7" s="13">
        <f t="shared" si="2"/>
        <v>473.62728830566391</v>
      </c>
      <c r="L7" s="13">
        <f t="shared" si="2"/>
        <v>452.57237983789048</v>
      </c>
      <c r="M7" s="13">
        <f t="shared" si="2"/>
        <v>430.67527503140604</v>
      </c>
      <c r="N7" s="13">
        <f t="shared" si="2"/>
        <v>407.90228603266223</v>
      </c>
      <c r="O7" s="54">
        <f>((N7/D7)^(1/10)-1)</f>
        <v>-3.7855085079952167E-2</v>
      </c>
      <c r="P7" s="10"/>
    </row>
    <row r="8" spans="1:16" x14ac:dyDescent="0.35">
      <c r="A8" s="10"/>
      <c r="B8" s="49">
        <v>0.04</v>
      </c>
      <c r="C8" s="6" t="s">
        <v>15</v>
      </c>
      <c r="D8" s="7">
        <v>100</v>
      </c>
      <c r="E8" s="8">
        <f t="shared" ref="E8:N11" si="3">D8*(1+$B8)</f>
        <v>104</v>
      </c>
      <c r="F8" s="8">
        <f t="shared" si="3"/>
        <v>108.16</v>
      </c>
      <c r="G8" s="8">
        <f t="shared" si="3"/>
        <v>112.4864</v>
      </c>
      <c r="H8" s="8">
        <f t="shared" si="3"/>
        <v>116.98585600000001</v>
      </c>
      <c r="I8" s="8">
        <f t="shared" si="3"/>
        <v>121.66529024000002</v>
      </c>
      <c r="J8" s="8">
        <f>I8*(1+$B8)</f>
        <v>126.53190184960002</v>
      </c>
      <c r="K8" s="8">
        <f t="shared" si="3"/>
        <v>131.59317792358402</v>
      </c>
      <c r="L8" s="8">
        <f t="shared" si="3"/>
        <v>136.85690504052738</v>
      </c>
      <c r="M8" s="8">
        <f t="shared" si="3"/>
        <v>142.33118124214849</v>
      </c>
      <c r="N8" s="8">
        <f t="shared" si="3"/>
        <v>148.02442849183444</v>
      </c>
      <c r="O8" s="55">
        <f t="shared" ref="O6:O11" si="4">((N8/D8)^(1/10)-1)</f>
        <v>4.0000000000000036E-2</v>
      </c>
      <c r="P8" s="10"/>
    </row>
    <row r="9" spans="1:16" x14ac:dyDescent="0.35">
      <c r="A9" s="10"/>
      <c r="B9" s="49">
        <v>0.04</v>
      </c>
      <c r="C9" s="6" t="s">
        <v>16</v>
      </c>
      <c r="D9" s="7">
        <v>100</v>
      </c>
      <c r="E9" s="8">
        <f t="shared" si="3"/>
        <v>104</v>
      </c>
      <c r="F9" s="8">
        <f t="shared" si="3"/>
        <v>108.16</v>
      </c>
      <c r="G9" s="8">
        <f t="shared" si="3"/>
        <v>112.4864</v>
      </c>
      <c r="H9" s="8">
        <f t="shared" si="3"/>
        <v>116.98585600000001</v>
      </c>
      <c r="I9" s="8">
        <f t="shared" si="3"/>
        <v>121.66529024000002</v>
      </c>
      <c r="J9" s="8">
        <f>I9*(1+$B9)</f>
        <v>126.53190184960002</v>
      </c>
      <c r="K9" s="8">
        <f t="shared" si="3"/>
        <v>131.59317792358402</v>
      </c>
      <c r="L9" s="8">
        <f t="shared" si="3"/>
        <v>136.85690504052738</v>
      </c>
      <c r="M9" s="8">
        <f t="shared" si="3"/>
        <v>142.33118124214849</v>
      </c>
      <c r="N9" s="8">
        <f t="shared" si="3"/>
        <v>148.02442849183444</v>
      </c>
      <c r="O9" s="55">
        <f t="shared" si="4"/>
        <v>4.0000000000000036E-2</v>
      </c>
      <c r="P9" s="10"/>
    </row>
    <row r="10" spans="1:16" ht="13.9" x14ac:dyDescent="0.4">
      <c r="A10" s="10"/>
      <c r="B10" s="48"/>
      <c r="C10" s="3" t="s">
        <v>17</v>
      </c>
      <c r="D10" s="13">
        <f>D7-SUM(D8:D9)</f>
        <v>400</v>
      </c>
      <c r="E10" s="13">
        <f t="shared" ref="E10:N10" si="5">E7-SUM(E8:E9)</f>
        <v>376</v>
      </c>
      <c r="F10" s="13">
        <f t="shared" si="5"/>
        <v>351.04</v>
      </c>
      <c r="G10" s="13">
        <f t="shared" si="5"/>
        <v>325.08159999999998</v>
      </c>
      <c r="H10" s="13">
        <f t="shared" si="5"/>
        <v>298.08486399999992</v>
      </c>
      <c r="I10" s="13">
        <f t="shared" si="5"/>
        <v>270.00825855999989</v>
      </c>
      <c r="J10" s="13">
        <f t="shared" si="5"/>
        <v>240.80858890239989</v>
      </c>
      <c r="K10" s="13">
        <f t="shared" si="5"/>
        <v>210.44093245849587</v>
      </c>
      <c r="L10" s="13">
        <f t="shared" si="5"/>
        <v>178.85856975683572</v>
      </c>
      <c r="M10" s="13">
        <f t="shared" si="5"/>
        <v>146.01291254710907</v>
      </c>
      <c r="N10" s="13">
        <f t="shared" si="5"/>
        <v>111.85342904899335</v>
      </c>
      <c r="O10" s="55">
        <f t="shared" si="4"/>
        <v>-0.11964277836925508</v>
      </c>
      <c r="P10" s="10"/>
    </row>
    <row r="11" spans="1:16" x14ac:dyDescent="0.35">
      <c r="A11" s="10"/>
      <c r="B11" s="48"/>
      <c r="C11" s="6" t="s">
        <v>18</v>
      </c>
      <c r="D11" s="7">
        <v>100</v>
      </c>
      <c r="E11" s="8">
        <f t="shared" si="3"/>
        <v>100</v>
      </c>
      <c r="F11" s="8">
        <f t="shared" si="3"/>
        <v>100</v>
      </c>
      <c r="G11" s="8">
        <f t="shared" si="3"/>
        <v>100</v>
      </c>
      <c r="H11" s="8">
        <f t="shared" si="3"/>
        <v>100</v>
      </c>
      <c r="I11" s="8">
        <f t="shared" si="3"/>
        <v>100</v>
      </c>
      <c r="J11" s="8">
        <f t="shared" si="3"/>
        <v>100</v>
      </c>
      <c r="K11" s="8">
        <f t="shared" si="3"/>
        <v>100</v>
      </c>
      <c r="L11" s="8">
        <f t="shared" si="3"/>
        <v>100</v>
      </c>
      <c r="M11" s="8">
        <f t="shared" si="3"/>
        <v>100</v>
      </c>
      <c r="N11" s="8">
        <f t="shared" si="3"/>
        <v>100</v>
      </c>
      <c r="O11" s="55">
        <f t="shared" si="4"/>
        <v>0</v>
      </c>
      <c r="P11" s="10"/>
    </row>
    <row r="12" spans="1:16" ht="13.9" x14ac:dyDescent="0.4">
      <c r="A12" s="10"/>
      <c r="B12" s="2"/>
      <c r="C12" s="3" t="s">
        <v>19</v>
      </c>
      <c r="D12" s="13">
        <f>D10-D11</f>
        <v>300</v>
      </c>
      <c r="E12" s="13">
        <f t="shared" ref="E12:N12" si="6">E10-E11</f>
        <v>276</v>
      </c>
      <c r="F12" s="13">
        <f t="shared" si="6"/>
        <v>251.04000000000002</v>
      </c>
      <c r="G12" s="13">
        <f t="shared" si="6"/>
        <v>225.08159999999998</v>
      </c>
      <c r="H12" s="13">
        <f t="shared" si="6"/>
        <v>198.08486399999992</v>
      </c>
      <c r="I12" s="13">
        <f t="shared" si="6"/>
        <v>170.00825855999989</v>
      </c>
      <c r="J12" s="13">
        <f t="shared" si="6"/>
        <v>140.80858890239989</v>
      </c>
      <c r="K12" s="13">
        <f t="shared" si="6"/>
        <v>110.44093245849587</v>
      </c>
      <c r="L12" s="13">
        <f t="shared" si="6"/>
        <v>78.85856975683572</v>
      </c>
      <c r="M12" s="13">
        <f t="shared" si="6"/>
        <v>46.012912547109067</v>
      </c>
      <c r="N12" s="13">
        <f t="shared" si="6"/>
        <v>11.853429048993348</v>
      </c>
      <c r="O12" s="56"/>
      <c r="P12" s="10"/>
    </row>
    <row r="13" spans="1:16" ht="13.9" x14ac:dyDescent="0.4">
      <c r="A13" s="10"/>
      <c r="B13" s="57" t="s">
        <v>30</v>
      </c>
      <c r="C13" s="42" t="s">
        <v>20</v>
      </c>
      <c r="D13" s="7">
        <v>100</v>
      </c>
      <c r="E13" s="8">
        <f t="shared" ref="E13:M13" si="7">($N13-$D13)/10*E2+$D13</f>
        <v>130</v>
      </c>
      <c r="F13" s="8">
        <f t="shared" si="7"/>
        <v>160</v>
      </c>
      <c r="G13" s="8">
        <f t="shared" si="7"/>
        <v>190</v>
      </c>
      <c r="H13" s="8">
        <f t="shared" si="7"/>
        <v>220</v>
      </c>
      <c r="I13" s="8">
        <f t="shared" si="7"/>
        <v>250</v>
      </c>
      <c r="J13" s="8">
        <f t="shared" si="7"/>
        <v>280</v>
      </c>
      <c r="K13" s="8">
        <f t="shared" si="7"/>
        <v>310</v>
      </c>
      <c r="L13" s="8">
        <f t="shared" si="7"/>
        <v>340</v>
      </c>
      <c r="M13" s="8">
        <f t="shared" si="7"/>
        <v>370</v>
      </c>
      <c r="N13" s="8">
        <f>D13*4</f>
        <v>400</v>
      </c>
      <c r="O13" s="55">
        <f>((N13/D13)^(1/10)-1)</f>
        <v>0.1486983549970351</v>
      </c>
      <c r="P13" s="10"/>
    </row>
    <row r="14" spans="1:16" x14ac:dyDescent="0.35">
      <c r="A14" s="10"/>
      <c r="B14" s="49">
        <v>0.2</v>
      </c>
      <c r="C14" s="6" t="s">
        <v>21</v>
      </c>
      <c r="D14" s="7">
        <v>40</v>
      </c>
      <c r="E14" s="8">
        <f>MAX($B14*(E12-SUM(E13:E13)),0)</f>
        <v>29.200000000000003</v>
      </c>
      <c r="F14" s="8">
        <f>MAX($B14*(F12-SUM(F13:F13)),0)</f>
        <v>18.208000000000006</v>
      </c>
      <c r="G14" s="8">
        <f>MAX($B14*(G12-SUM(G13:G13)),0)</f>
        <v>7.0163199999999968</v>
      </c>
      <c r="H14" s="8">
        <f>MAX($B14*(H12-SUM(H13:H13)),0)</f>
        <v>0</v>
      </c>
      <c r="I14" s="8">
        <f>MAX($B14*(I12-SUM(I13:I13)),0)</f>
        <v>0</v>
      </c>
      <c r="J14" s="8">
        <f>MAX($B14*(J12-SUM(J13:J13)),0)</f>
        <v>0</v>
      </c>
      <c r="K14" s="8">
        <f>MAX($B14*(K12-SUM(K13:K13)),0)</f>
        <v>0</v>
      </c>
      <c r="L14" s="8">
        <f>MAX($B14*(L12-SUM(L13:L13)),0)</f>
        <v>0</v>
      </c>
      <c r="M14" s="8">
        <f>MAX($B14*(M12-SUM(M13:M13)),0)</f>
        <v>0</v>
      </c>
      <c r="N14" s="8">
        <f>MAX($B14*(N12-SUM(N13:N13)),0)</f>
        <v>0</v>
      </c>
      <c r="O14" s="55"/>
      <c r="P14" s="10"/>
    </row>
    <row r="15" spans="1:16" ht="13.9" x14ac:dyDescent="0.4">
      <c r="A15" s="10"/>
      <c r="B15" s="48"/>
      <c r="C15" s="14" t="s">
        <v>33</v>
      </c>
      <c r="D15" s="43">
        <f>D12-SUM(D13:D14)</f>
        <v>160</v>
      </c>
      <c r="E15" s="43">
        <f>E12-SUM(E13:E14)</f>
        <v>116.80000000000001</v>
      </c>
      <c r="F15" s="43">
        <f>F12-SUM(F13:F14)</f>
        <v>72.832000000000022</v>
      </c>
      <c r="G15" s="43">
        <f>G12-SUM(G13:G14)</f>
        <v>28.065279999999973</v>
      </c>
      <c r="H15" s="43">
        <f>H12-SUM(H13:H14)</f>
        <v>-21.915136000000075</v>
      </c>
      <c r="I15" s="43">
        <f>I12-SUM(I13:I14)</f>
        <v>-79.991741440000112</v>
      </c>
      <c r="J15" s="43">
        <f>J12-SUM(J13:J14)</f>
        <v>-139.19141109760011</v>
      </c>
      <c r="K15" s="43">
        <f>K12-SUM(K13:K14)</f>
        <v>-199.55906754150413</v>
      </c>
      <c r="L15" s="43">
        <f>L12-SUM(L13:L14)</f>
        <v>-261.14143024316428</v>
      </c>
      <c r="M15" s="43">
        <f>M12-SUM(M13:M14)</f>
        <v>-323.98708745289093</v>
      </c>
      <c r="N15" s="43">
        <f>N12-SUM(N13:N14)</f>
        <v>-388.14657095100665</v>
      </c>
      <c r="O15" s="55"/>
      <c r="P15" s="10"/>
    </row>
    <row r="16" spans="1:16" ht="13.9" x14ac:dyDescent="0.4">
      <c r="A16" s="10"/>
      <c r="B16" s="15"/>
      <c r="C16" s="3" t="s">
        <v>22</v>
      </c>
      <c r="D16" s="7">
        <v>100</v>
      </c>
      <c r="E16" s="51">
        <f>D16</f>
        <v>100</v>
      </c>
      <c r="F16" s="51">
        <f t="shared" ref="F16:N16" si="8">E16</f>
        <v>100</v>
      </c>
      <c r="G16" s="51">
        <f t="shared" si="8"/>
        <v>100</v>
      </c>
      <c r="H16" s="51">
        <f t="shared" si="8"/>
        <v>100</v>
      </c>
      <c r="I16" s="51">
        <f t="shared" si="8"/>
        <v>100</v>
      </c>
      <c r="J16" s="51">
        <f t="shared" si="8"/>
        <v>100</v>
      </c>
      <c r="K16" s="51">
        <f t="shared" si="8"/>
        <v>100</v>
      </c>
      <c r="L16" s="51">
        <f t="shared" si="8"/>
        <v>100</v>
      </c>
      <c r="M16" s="51">
        <f t="shared" si="8"/>
        <v>100</v>
      </c>
      <c r="N16" s="51">
        <f t="shared" si="8"/>
        <v>100</v>
      </c>
      <c r="O16" s="55"/>
      <c r="P16" s="10"/>
    </row>
    <row r="17" spans="1:16" ht="14.25" thickBot="1" x14ac:dyDescent="0.45">
      <c r="A17" s="10"/>
      <c r="B17" s="2"/>
      <c r="C17" s="12" t="s">
        <v>26</v>
      </c>
      <c r="D17" s="44">
        <f>D15-D16+D11</f>
        <v>160</v>
      </c>
      <c r="E17" s="44">
        <f>E15-E16+E11</f>
        <v>116.80000000000001</v>
      </c>
      <c r="F17" s="44">
        <f>F15-F16+F11</f>
        <v>72.832000000000022</v>
      </c>
      <c r="G17" s="44">
        <f>G15-G16+G11</f>
        <v>28.065279999999973</v>
      </c>
      <c r="H17" s="44">
        <f>H15-H16+H11</f>
        <v>-21.915136000000075</v>
      </c>
      <c r="I17" s="44">
        <f>I15-I16+I11</f>
        <v>-79.991741440000112</v>
      </c>
      <c r="J17" s="44">
        <f>J15-J16+J11</f>
        <v>-139.19141109760011</v>
      </c>
      <c r="K17" s="44">
        <f>K15-K16+K11</f>
        <v>-199.55906754150413</v>
      </c>
      <c r="L17" s="44">
        <f>L15-L16+L11</f>
        <v>-261.14143024316428</v>
      </c>
      <c r="M17" s="44">
        <f>M15-M16+M11</f>
        <v>-323.98708745289093</v>
      </c>
      <c r="N17" s="44">
        <f>N15-N16+N11</f>
        <v>-388.14657095100665</v>
      </c>
      <c r="O17" s="38"/>
      <c r="P17" s="10"/>
    </row>
    <row r="18" spans="1:16" ht="14.25" thickBot="1" x14ac:dyDescent="0.45">
      <c r="A18" s="10"/>
      <c r="C18" s="45" t="s">
        <v>27</v>
      </c>
      <c r="D18" s="46">
        <f>D17</f>
        <v>160</v>
      </c>
      <c r="E18" s="46">
        <f>D18+E17</f>
        <v>276.8</v>
      </c>
      <c r="F18" s="46">
        <f t="shared" ref="F18:M18" si="9">E18+F17</f>
        <v>349.63200000000006</v>
      </c>
      <c r="G18" s="46">
        <f t="shared" si="9"/>
        <v>377.69728000000003</v>
      </c>
      <c r="H18" s="46">
        <f t="shared" si="9"/>
        <v>355.78214399999996</v>
      </c>
      <c r="I18" s="46">
        <f t="shared" si="9"/>
        <v>275.79040255999985</v>
      </c>
      <c r="J18" s="46">
        <f t="shared" si="9"/>
        <v>136.59899146239974</v>
      </c>
      <c r="K18" s="46">
        <f t="shared" si="9"/>
        <v>-62.960076079104397</v>
      </c>
      <c r="L18" s="46">
        <f t="shared" si="9"/>
        <v>-324.10150632226868</v>
      </c>
      <c r="M18" s="46">
        <f t="shared" si="9"/>
        <v>-648.08859377515955</v>
      </c>
      <c r="N18" s="47">
        <f>M18+N17</f>
        <v>-1036.2351647261662</v>
      </c>
      <c r="O18" s="38"/>
      <c r="P18" s="10"/>
    </row>
    <row r="19" spans="1:16" ht="13.9" x14ac:dyDescent="0.4">
      <c r="A19" s="10"/>
      <c r="C19" s="50" t="s">
        <v>25</v>
      </c>
      <c r="D19" s="50"/>
      <c r="E19" s="9"/>
      <c r="F19" s="9"/>
      <c r="G19" s="9"/>
      <c r="H19" s="9"/>
      <c r="I19" s="9"/>
      <c r="J19" s="9"/>
      <c r="K19" s="9"/>
      <c r="L19" s="9"/>
      <c r="M19" s="9"/>
      <c r="N19" s="33">
        <v>23.027448105025609</v>
      </c>
      <c r="O19" s="19">
        <f>N19/$D$5</f>
        <v>2.3027448105025609E-2</v>
      </c>
      <c r="P19" s="10"/>
    </row>
    <row r="20" spans="1:16" ht="13.9" x14ac:dyDescent="0.4">
      <c r="A20" s="10"/>
      <c r="D20" s="9"/>
      <c r="E20" s="9"/>
      <c r="F20" s="9"/>
      <c r="G20" s="9"/>
      <c r="H20" s="9"/>
      <c r="I20" s="9"/>
      <c r="J20" s="9"/>
      <c r="K20" s="9"/>
      <c r="L20" s="9"/>
      <c r="M20" s="9"/>
      <c r="N20" s="9"/>
      <c r="O20" s="9"/>
      <c r="P20" s="10"/>
    </row>
    <row r="21" spans="1:16" x14ac:dyDescent="0.35">
      <c r="A21" s="10"/>
      <c r="P21" s="10"/>
    </row>
    <row r="22" spans="1:16" s="10" customFormat="1" ht="19.5" customHeight="1" x14ac:dyDescent="0.45">
      <c r="C22" s="60" t="s">
        <v>36</v>
      </c>
      <c r="D22" s="60"/>
      <c r="E22" s="60"/>
      <c r="F22" s="60"/>
      <c r="G22" s="60"/>
      <c r="H22" s="60"/>
      <c r="I22" s="60"/>
      <c r="J22" s="60"/>
      <c r="K22" s="60"/>
      <c r="L22" s="60"/>
      <c r="M22" s="60"/>
      <c r="N22" s="60"/>
      <c r="O22" s="11"/>
    </row>
    <row r="23" spans="1:16" ht="6.95" customHeight="1" x14ac:dyDescent="0.35">
      <c r="A23" s="10"/>
      <c r="C23" s="18"/>
    </row>
    <row r="24" spans="1:16" ht="13.9" x14ac:dyDescent="0.4">
      <c r="A24" s="10"/>
      <c r="C24" s="18" t="s">
        <v>37</v>
      </c>
    </row>
    <row r="25" spans="1:16" ht="13.9" x14ac:dyDescent="0.4">
      <c r="A25" s="10"/>
      <c r="C25" s="18" t="s">
        <v>38</v>
      </c>
    </row>
    <row r="26" spans="1:16" ht="6.95" customHeight="1" x14ac:dyDescent="0.35">
      <c r="A26" s="10"/>
      <c r="C26" s="18"/>
    </row>
    <row r="27" spans="1:16" ht="13.9" x14ac:dyDescent="0.4">
      <c r="A27" s="10"/>
      <c r="C27" s="18" t="s">
        <v>39</v>
      </c>
    </row>
    <row r="28" spans="1:16" ht="13.9" x14ac:dyDescent="0.4">
      <c r="A28" s="10"/>
      <c r="C28" s="18" t="s">
        <v>40</v>
      </c>
    </row>
    <row r="29" spans="1:16" ht="6.95" customHeight="1" x14ac:dyDescent="0.35">
      <c r="A29" s="10"/>
    </row>
    <row r="30" spans="1:16" ht="13.9" x14ac:dyDescent="0.4">
      <c r="A30" s="10"/>
      <c r="C30" s="18" t="s">
        <v>41</v>
      </c>
    </row>
    <row r="31" spans="1:16" ht="13.9" x14ac:dyDescent="0.4">
      <c r="C31" s="18" t="s">
        <v>42</v>
      </c>
    </row>
    <row r="32" spans="1:16" x14ac:dyDescent="0.35">
      <c r="C32" s="18" t="s">
        <v>31</v>
      </c>
    </row>
    <row r="34" spans="3:14" ht="13.9" x14ac:dyDescent="0.4">
      <c r="C34" s="20" t="s">
        <v>34</v>
      </c>
      <c r="D34" s="21"/>
      <c r="E34" s="21"/>
      <c r="F34" s="21"/>
      <c r="G34" s="21"/>
      <c r="H34" s="21"/>
      <c r="I34" s="21"/>
      <c r="J34" s="21"/>
      <c r="K34" s="21"/>
      <c r="L34" s="21"/>
      <c r="M34" s="21"/>
      <c r="N34" s="22"/>
    </row>
    <row r="35" spans="3:14" x14ac:dyDescent="0.35">
      <c r="C35" s="26" t="s">
        <v>12</v>
      </c>
      <c r="D35" s="30">
        <f>D5</f>
        <v>1000</v>
      </c>
      <c r="E35" s="27">
        <f>$D35</f>
        <v>1000</v>
      </c>
      <c r="F35" s="31">
        <f>E35+$N$19</f>
        <v>1023.0274481050257</v>
      </c>
      <c r="G35" s="31">
        <f t="shared" ref="G35:N35" si="10">F35+$N$19</f>
        <v>1046.0548962100513</v>
      </c>
      <c r="H35" s="31">
        <f t="shared" si="10"/>
        <v>1069.0823443150769</v>
      </c>
      <c r="I35" s="31">
        <f t="shared" si="10"/>
        <v>1092.1097924201024</v>
      </c>
      <c r="J35" s="31">
        <f t="shared" si="10"/>
        <v>1115.1372405251279</v>
      </c>
      <c r="K35" s="31">
        <f t="shared" si="10"/>
        <v>1138.1646886301535</v>
      </c>
      <c r="L35" s="31">
        <f t="shared" si="10"/>
        <v>1161.192136735179</v>
      </c>
      <c r="M35" s="31">
        <f t="shared" si="10"/>
        <v>1184.2195848402046</v>
      </c>
      <c r="N35" s="32">
        <f t="shared" si="10"/>
        <v>1207.2470329452301</v>
      </c>
    </row>
    <row r="36" spans="3:14" x14ac:dyDescent="0.35">
      <c r="C36" s="26" t="s">
        <v>23</v>
      </c>
      <c r="D36" s="23">
        <f>D17+(D35-D5)</f>
        <v>160</v>
      </c>
      <c r="E36" s="23">
        <f>E17+(E35-E5)</f>
        <v>116.80000000000001</v>
      </c>
      <c r="F36" s="23">
        <f>F17+(F35-F5)</f>
        <v>95.859448105025677</v>
      </c>
      <c r="G36" s="23">
        <f>G17+(G35-G5)</f>
        <v>74.120176210051284</v>
      </c>
      <c r="H36" s="23">
        <f>H17+(H35-H5)</f>
        <v>47.167208315076778</v>
      </c>
      <c r="I36" s="23">
        <f>I17+(I35-I5)</f>
        <v>12.118050980102282</v>
      </c>
      <c r="J36" s="23">
        <f>J17+(J35-J5)</f>
        <v>-24.054170572472174</v>
      </c>
      <c r="K36" s="23">
        <f>K17+(K35-K5)</f>
        <v>-61.394378911350657</v>
      </c>
      <c r="L36" s="23">
        <f>L17+(L35-L5)</f>
        <v>-99.94929350798526</v>
      </c>
      <c r="M36" s="23">
        <f>M17+(M35-M5)</f>
        <v>-139.76750261268637</v>
      </c>
      <c r="N36" s="24">
        <f>N17+(N35-N5)</f>
        <v>-180.89953800577655</v>
      </c>
    </row>
    <row r="37" spans="3:14" ht="13.9" x14ac:dyDescent="0.4">
      <c r="C37" s="28" t="s">
        <v>24</v>
      </c>
      <c r="D37" s="29">
        <f>D36</f>
        <v>160</v>
      </c>
      <c r="E37" s="29">
        <f>D37+E36</f>
        <v>276.8</v>
      </c>
      <c r="F37" s="29">
        <f t="shared" ref="F37:M37" si="11">E37+F36</f>
        <v>372.65944810502572</v>
      </c>
      <c r="G37" s="29">
        <f t="shared" si="11"/>
        <v>446.779624315077</v>
      </c>
      <c r="H37" s="29">
        <f t="shared" si="11"/>
        <v>493.94683263015378</v>
      </c>
      <c r="I37" s="29">
        <f t="shared" si="11"/>
        <v>506.06488361025606</v>
      </c>
      <c r="J37" s="29">
        <f t="shared" si="11"/>
        <v>482.01071303778389</v>
      </c>
      <c r="K37" s="29">
        <f t="shared" si="11"/>
        <v>420.61633412643323</v>
      </c>
      <c r="L37" s="29">
        <f t="shared" si="11"/>
        <v>320.66704061844797</v>
      </c>
      <c r="M37" s="29">
        <f t="shared" si="11"/>
        <v>180.8995380057616</v>
      </c>
      <c r="N37" s="25">
        <f>M37+N36</f>
        <v>-1.4949819160392508E-11</v>
      </c>
    </row>
  </sheetData>
  <mergeCells count="2">
    <mergeCell ref="C3:N3"/>
    <mergeCell ref="C22:N22"/>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Start &amp; Disclaimer</vt:lpstr>
      <vt:lpstr>Stresstest 144_Beispiel I</vt:lpstr>
      <vt:lpstr>Stresstest 144_Beispiel II</vt:lpstr>
      <vt:lpstr>Stressest 144_Ihre Firma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Michaël Jaquet</dc:creator>
  <cp:lastModifiedBy>Michael Jaquet</cp:lastModifiedBy>
  <dcterms:created xsi:type="dcterms:W3CDTF">2021-10-24T07:16:34Z</dcterms:created>
  <dcterms:modified xsi:type="dcterms:W3CDTF">2022-10-27T16:14:12Z</dcterms:modified>
</cp:coreProperties>
</file>